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Quarterly releases\2017\Q3 2017\Presentations and excel\"/>
    </mc:Choice>
  </mc:AlternateContent>
  <bookViews>
    <workbookView xWindow="240" yWindow="105" windowWidth="15480" windowHeight="8070"/>
  </bookViews>
  <sheets>
    <sheet name="Index" sheetId="5" r:id="rId1"/>
    <sheet name="I-Income Statement" sheetId="3" r:id="rId2"/>
    <sheet name="II-CF and Debt" sheetId="4" r:id="rId3"/>
    <sheet name="III-Operational Parameters" sheetId="1" r:id="rId4"/>
    <sheet name="IV-Definitions" sheetId="6" r:id="rId5"/>
  </sheets>
  <definedNames>
    <definedName name="_xlnm.Print_Area" localSheetId="2">'II-CF and Debt'!$A$1:$T$16</definedName>
    <definedName name="_xlnm.Print_Area" localSheetId="3">'III-Operational Parameters'!$A$1:$T$11</definedName>
    <definedName name="_xlnm.Print_Area" localSheetId="1">'I-Income Statement'!$A$1:$Y$56</definedName>
    <definedName name="_xlnm.Print_Area" localSheetId="0">Index!$A$1:$M$29</definedName>
    <definedName name="_xlnm.Print_Area" localSheetId="4">'IV-Definitions'!$A$1:$B$23</definedName>
    <definedName name="_xlnm.Print_Titles" localSheetId="3">'III-Operational Parameters'!$2:$4</definedName>
    <definedName name="_xlnm.Print_Titles" localSheetId="4">'IV-Definitions'!$2:$4</definedName>
  </definedNames>
  <calcPr calcId="145621" calcMode="manual" calcCompleted="0" calcOnSave="0" concurrentCalc="0"/>
</workbook>
</file>

<file path=xl/calcChain.xml><?xml version="1.0" encoding="utf-8"?>
<calcChain xmlns="http://schemas.openxmlformats.org/spreadsheetml/2006/main">
  <c r="X52" i="3" l="1"/>
  <c r="X53" i="3"/>
  <c r="X29" i="3"/>
  <c r="X31" i="3"/>
  <c r="X37" i="3"/>
  <c r="X42" i="3"/>
  <c r="X46" i="3"/>
  <c r="X49" i="3"/>
  <c r="X50" i="3"/>
  <c r="X43" i="3"/>
  <c r="X32" i="3"/>
  <c r="X19" i="3"/>
  <c r="S19" i="3"/>
  <c r="X20" i="3"/>
  <c r="X13" i="3"/>
  <c r="S13" i="3"/>
  <c r="X14" i="3"/>
  <c r="X7" i="3"/>
  <c r="V37" i="3"/>
  <c r="V19" i="3"/>
  <c r="Q19" i="3"/>
  <c r="V20" i="3"/>
  <c r="V13" i="3"/>
  <c r="Q13" i="3"/>
  <c r="V14" i="3"/>
  <c r="F6" i="4"/>
  <c r="K6" i="4"/>
  <c r="P6" i="4"/>
  <c r="F8" i="4"/>
  <c r="K8" i="4"/>
  <c r="P8" i="4"/>
  <c r="F10" i="4"/>
  <c r="K10" i="4"/>
  <c r="P10" i="4"/>
  <c r="F12" i="4"/>
  <c r="K12" i="4"/>
  <c r="P12" i="4"/>
  <c r="F14" i="4"/>
  <c r="K14" i="4"/>
  <c r="P14" i="4"/>
  <c r="F16" i="4"/>
  <c r="K16" i="4"/>
  <c r="P16" i="4"/>
  <c r="K6" i="3"/>
  <c r="P6" i="3"/>
  <c r="U6" i="3"/>
  <c r="H7" i="3"/>
  <c r="I7" i="3"/>
  <c r="J7" i="3"/>
  <c r="F6" i="3"/>
  <c r="K7" i="3"/>
  <c r="L7" i="3"/>
  <c r="M7" i="3"/>
  <c r="N7" i="3"/>
  <c r="O7" i="3"/>
  <c r="P7" i="3"/>
  <c r="Q7" i="3"/>
  <c r="R7" i="3"/>
  <c r="S7" i="3"/>
  <c r="T7" i="3"/>
  <c r="U7" i="3"/>
  <c r="V7" i="3"/>
  <c r="W7" i="3"/>
  <c r="K10" i="3"/>
  <c r="P10" i="3"/>
  <c r="U10" i="3"/>
  <c r="K11" i="3"/>
  <c r="P11" i="3"/>
  <c r="U11" i="3"/>
  <c r="K12" i="3"/>
  <c r="P12" i="3"/>
  <c r="U12" i="3"/>
  <c r="H13" i="3"/>
  <c r="I13" i="3"/>
  <c r="J13" i="3"/>
  <c r="K13" i="3"/>
  <c r="L13" i="3"/>
  <c r="M13" i="3"/>
  <c r="N13" i="3"/>
  <c r="O13" i="3"/>
  <c r="P13" i="3"/>
  <c r="R13" i="3"/>
  <c r="T13" i="3"/>
  <c r="U13" i="3"/>
  <c r="W13" i="3"/>
  <c r="C13" i="3"/>
  <c r="H14" i="3"/>
  <c r="D13" i="3"/>
  <c r="I14" i="3"/>
  <c r="E13" i="3"/>
  <c r="J14" i="3"/>
  <c r="F10" i="3"/>
  <c r="F11" i="3"/>
  <c r="F12" i="3"/>
  <c r="F13" i="3"/>
  <c r="K14" i="3"/>
  <c r="G13" i="3"/>
  <c r="L14" i="3"/>
  <c r="M14" i="3"/>
  <c r="N14" i="3"/>
  <c r="O14" i="3"/>
  <c r="P14" i="3"/>
  <c r="Q14" i="3"/>
  <c r="R14" i="3"/>
  <c r="S14" i="3"/>
  <c r="T14" i="3"/>
  <c r="U14" i="3"/>
  <c r="W14" i="3"/>
  <c r="K16" i="3"/>
  <c r="P16" i="3"/>
  <c r="U16" i="3"/>
  <c r="K17" i="3"/>
  <c r="P17" i="3"/>
  <c r="U17" i="3"/>
  <c r="K18" i="3"/>
  <c r="P18" i="3"/>
  <c r="U18" i="3"/>
  <c r="H19" i="3"/>
  <c r="I19" i="3"/>
  <c r="J19" i="3"/>
  <c r="K19" i="3"/>
  <c r="L19" i="3"/>
  <c r="M19" i="3"/>
  <c r="N19" i="3"/>
  <c r="O19" i="3"/>
  <c r="P19" i="3"/>
  <c r="R19" i="3"/>
  <c r="T19" i="3"/>
  <c r="U19" i="3"/>
  <c r="W19" i="3"/>
  <c r="C19" i="3"/>
  <c r="H20" i="3"/>
  <c r="D19" i="3"/>
  <c r="I20" i="3"/>
  <c r="E19" i="3"/>
  <c r="J20" i="3"/>
  <c r="F16" i="3"/>
  <c r="F17" i="3"/>
  <c r="F18" i="3"/>
  <c r="F19" i="3"/>
  <c r="K20" i="3"/>
  <c r="G19" i="3"/>
  <c r="L20" i="3"/>
  <c r="M20" i="3"/>
  <c r="N20" i="3"/>
  <c r="O20" i="3"/>
  <c r="P20" i="3"/>
  <c r="Q20" i="3"/>
  <c r="R20" i="3"/>
  <c r="S20" i="3"/>
  <c r="T20" i="3"/>
  <c r="U20" i="3"/>
  <c r="W20" i="3"/>
  <c r="K22" i="3"/>
  <c r="P22" i="3"/>
  <c r="U22" i="3"/>
  <c r="K23" i="3"/>
  <c r="P23" i="3"/>
  <c r="U23" i="3"/>
  <c r="K24" i="3"/>
  <c r="P24" i="3"/>
  <c r="U24" i="3"/>
  <c r="K25" i="3"/>
  <c r="P25" i="3"/>
  <c r="U25" i="3"/>
  <c r="K26" i="3"/>
  <c r="P26" i="3"/>
  <c r="U26" i="3"/>
  <c r="K27" i="3"/>
  <c r="P27" i="3"/>
  <c r="U27" i="3"/>
  <c r="H29" i="3"/>
  <c r="I29" i="3"/>
  <c r="J29" i="3"/>
  <c r="K29" i="3"/>
  <c r="L29" i="3"/>
  <c r="M29" i="3"/>
  <c r="N29" i="3"/>
  <c r="O29" i="3"/>
  <c r="P29" i="3"/>
  <c r="Q29" i="3"/>
  <c r="R29" i="3"/>
  <c r="S29" i="3"/>
  <c r="T29" i="3"/>
  <c r="U29" i="3"/>
  <c r="V29" i="3"/>
  <c r="W29" i="3"/>
  <c r="H31" i="3"/>
  <c r="I31" i="3"/>
  <c r="J31" i="3"/>
  <c r="K31" i="3"/>
  <c r="L31" i="3"/>
  <c r="M31" i="3"/>
  <c r="N31" i="3"/>
  <c r="O31" i="3"/>
  <c r="P31" i="3"/>
  <c r="Q31" i="3"/>
  <c r="R31" i="3"/>
  <c r="S31" i="3"/>
  <c r="T31" i="3"/>
  <c r="U31" i="3"/>
  <c r="V31" i="3"/>
  <c r="W31" i="3"/>
  <c r="H32" i="3"/>
  <c r="I32" i="3"/>
  <c r="J32" i="3"/>
  <c r="K32" i="3"/>
  <c r="L32" i="3"/>
  <c r="M32" i="3"/>
  <c r="N32" i="3"/>
  <c r="O32" i="3"/>
  <c r="P32" i="3"/>
  <c r="Q32" i="3"/>
  <c r="R32" i="3"/>
  <c r="S32" i="3"/>
  <c r="T32" i="3"/>
  <c r="U32" i="3"/>
  <c r="V32" i="3"/>
  <c r="W32" i="3"/>
  <c r="K35" i="3"/>
  <c r="P35" i="3"/>
  <c r="U35" i="3"/>
  <c r="K36" i="3"/>
  <c r="P36" i="3"/>
  <c r="U36" i="3"/>
  <c r="H37" i="3"/>
  <c r="I37" i="3"/>
  <c r="J37" i="3"/>
  <c r="K37" i="3"/>
  <c r="L37" i="3"/>
  <c r="M37" i="3"/>
  <c r="N37" i="3"/>
  <c r="O37" i="3"/>
  <c r="P37" i="3"/>
  <c r="Q37" i="3"/>
  <c r="R37" i="3"/>
  <c r="S37" i="3"/>
  <c r="T37" i="3"/>
  <c r="U37" i="3"/>
  <c r="W37" i="3"/>
  <c r="P39" i="3"/>
  <c r="U39" i="3"/>
  <c r="K40" i="3"/>
  <c r="P40" i="3"/>
  <c r="U40" i="3"/>
  <c r="H42" i="3"/>
  <c r="I42" i="3"/>
  <c r="J42" i="3"/>
  <c r="K42" i="3"/>
  <c r="L42" i="3"/>
  <c r="M42" i="3"/>
  <c r="N42" i="3"/>
  <c r="O42" i="3"/>
  <c r="P42" i="3"/>
  <c r="Q42" i="3"/>
  <c r="R42" i="3"/>
  <c r="S42" i="3"/>
  <c r="T42" i="3"/>
  <c r="U42" i="3"/>
  <c r="V42" i="3"/>
  <c r="W42" i="3"/>
  <c r="H43" i="3"/>
  <c r="I43" i="3"/>
  <c r="J43" i="3"/>
  <c r="K43" i="3"/>
  <c r="L43" i="3"/>
  <c r="M43" i="3"/>
  <c r="N43" i="3"/>
  <c r="P43" i="3"/>
  <c r="Q43" i="3"/>
  <c r="R43" i="3"/>
  <c r="S43" i="3"/>
  <c r="T43" i="3"/>
  <c r="U43" i="3"/>
  <c r="V43" i="3"/>
  <c r="W43" i="3"/>
  <c r="K45" i="3"/>
  <c r="P45" i="3"/>
  <c r="U45" i="3"/>
  <c r="H46" i="3"/>
  <c r="I46" i="3"/>
  <c r="J46" i="3"/>
  <c r="K46" i="3"/>
  <c r="L46" i="3"/>
  <c r="M46" i="3"/>
  <c r="N46" i="3"/>
  <c r="O46" i="3"/>
  <c r="P46" i="3"/>
  <c r="Q46" i="3"/>
  <c r="R46" i="3"/>
  <c r="S46" i="3"/>
  <c r="T46" i="3"/>
  <c r="U46" i="3"/>
  <c r="V46" i="3"/>
  <c r="W46" i="3"/>
  <c r="K47" i="3"/>
  <c r="P47" i="3"/>
  <c r="U47" i="3"/>
  <c r="H49" i="3"/>
  <c r="I49" i="3"/>
  <c r="J49" i="3"/>
  <c r="K49" i="3"/>
  <c r="L49" i="3"/>
  <c r="M49" i="3"/>
  <c r="N49" i="3"/>
  <c r="O49" i="3"/>
  <c r="P49" i="3"/>
  <c r="Q49" i="3"/>
  <c r="R49" i="3"/>
  <c r="S49" i="3"/>
  <c r="T49" i="3"/>
  <c r="U49" i="3"/>
  <c r="V49" i="3"/>
  <c r="W49" i="3"/>
  <c r="H50" i="3"/>
  <c r="I50" i="3"/>
  <c r="J50" i="3"/>
  <c r="K50" i="3"/>
  <c r="L50" i="3"/>
  <c r="M50" i="3"/>
  <c r="Q50" i="3"/>
  <c r="R50" i="3"/>
  <c r="S50" i="3"/>
  <c r="T50" i="3"/>
  <c r="U50" i="3"/>
  <c r="V50" i="3"/>
  <c r="W50" i="3"/>
  <c r="H52" i="3"/>
  <c r="I52" i="3"/>
  <c r="J52" i="3"/>
  <c r="K55" i="3"/>
  <c r="K56" i="3"/>
  <c r="K52" i="3"/>
  <c r="L52" i="3"/>
  <c r="M52" i="3"/>
  <c r="N52" i="3"/>
  <c r="O52" i="3"/>
  <c r="P55" i="3"/>
  <c r="P56" i="3"/>
  <c r="P52" i="3"/>
  <c r="Q52" i="3"/>
  <c r="R52" i="3"/>
  <c r="S52" i="3"/>
  <c r="T52" i="3"/>
  <c r="U55" i="3"/>
  <c r="U56" i="3"/>
  <c r="U52" i="3"/>
  <c r="V52" i="3"/>
  <c r="W52" i="3"/>
  <c r="H53" i="3"/>
  <c r="I53" i="3"/>
  <c r="J53" i="3"/>
  <c r="K53" i="3"/>
  <c r="L53" i="3"/>
  <c r="M53" i="3"/>
  <c r="N53" i="3"/>
  <c r="O53" i="3"/>
  <c r="P53" i="3"/>
  <c r="Q53" i="3"/>
  <c r="R53" i="3"/>
  <c r="S53" i="3"/>
  <c r="T53" i="3"/>
  <c r="U53" i="3"/>
  <c r="V53" i="3"/>
  <c r="W53" i="3"/>
  <c r="G7" i="3"/>
  <c r="B13" i="3"/>
  <c r="G14" i="3"/>
  <c r="B19" i="3"/>
  <c r="G20" i="3"/>
  <c r="G29" i="3"/>
  <c r="G31" i="3"/>
  <c r="G32" i="3"/>
  <c r="G37" i="3"/>
  <c r="G42" i="3"/>
  <c r="G43" i="3"/>
  <c r="G46" i="3"/>
  <c r="G49" i="3"/>
  <c r="G50" i="3"/>
  <c r="G52" i="3"/>
  <c r="G53" i="3"/>
  <c r="P9" i="1"/>
  <c r="P7" i="1"/>
  <c r="P6" i="1"/>
  <c r="K9" i="1"/>
  <c r="K7" i="1"/>
  <c r="K6" i="1"/>
  <c r="B29" i="3"/>
  <c r="B31" i="3"/>
  <c r="B32" i="3"/>
  <c r="C29" i="3"/>
  <c r="C31" i="3"/>
  <c r="C32" i="3"/>
  <c r="D29" i="3"/>
  <c r="D31" i="3"/>
  <c r="D32" i="3"/>
  <c r="E29" i="3"/>
  <c r="E31" i="3"/>
  <c r="E32" i="3"/>
  <c r="B37" i="3"/>
  <c r="B42" i="3"/>
  <c r="C37" i="3"/>
  <c r="C42" i="3"/>
  <c r="D37" i="3"/>
  <c r="D42" i="3"/>
  <c r="E37" i="3"/>
  <c r="E42" i="3"/>
  <c r="F22" i="3"/>
  <c r="F23" i="3"/>
  <c r="F25" i="3"/>
  <c r="F26" i="3"/>
  <c r="F29" i="3"/>
  <c r="F31" i="3"/>
  <c r="F35" i="3"/>
  <c r="F36" i="3"/>
  <c r="F37" i="3"/>
  <c r="F40" i="3"/>
  <c r="F42" i="3"/>
  <c r="B43" i="3"/>
  <c r="B46" i="3"/>
  <c r="B49" i="3"/>
  <c r="B50" i="3"/>
  <c r="B52" i="3"/>
  <c r="B53" i="3"/>
  <c r="C52" i="3"/>
  <c r="C46" i="3"/>
  <c r="C49" i="3"/>
  <c r="F9" i="1"/>
  <c r="F7" i="1"/>
  <c r="F6" i="1"/>
  <c r="F56" i="3"/>
  <c r="F55" i="3"/>
  <c r="F52" i="3"/>
  <c r="F24" i="3"/>
  <c r="F27" i="3"/>
  <c r="F45" i="3"/>
  <c r="F47" i="3"/>
  <c r="E52" i="3"/>
  <c r="E53" i="3"/>
  <c r="D46" i="3"/>
  <c r="D49" i="3"/>
  <c r="D50" i="3"/>
  <c r="D52" i="3"/>
  <c r="F53" i="3"/>
  <c r="D43" i="3"/>
  <c r="C53" i="3"/>
  <c r="C50" i="3"/>
  <c r="C43" i="3"/>
  <c r="D53" i="3"/>
  <c r="F32" i="3"/>
  <c r="E43" i="3"/>
  <c r="E46" i="3"/>
  <c r="E49" i="3"/>
  <c r="E50" i="3"/>
  <c r="F46" i="3"/>
  <c r="F49" i="3"/>
  <c r="F50" i="3"/>
  <c r="F43" i="3"/>
</calcChain>
</file>

<file path=xl/sharedStrings.xml><?xml version="1.0" encoding="utf-8"?>
<sst xmlns="http://schemas.openxmlformats.org/spreadsheetml/2006/main" count="151" uniqueCount="76">
  <si>
    <t>Q1</t>
  </si>
  <si>
    <t>Q2</t>
  </si>
  <si>
    <t>Q3</t>
  </si>
  <si>
    <t>Q4</t>
  </si>
  <si>
    <t>FY</t>
  </si>
  <si>
    <t>Net Debt</t>
  </si>
  <si>
    <t xml:space="preserve">Churn rate </t>
  </si>
  <si>
    <t xml:space="preserve">ARPU </t>
  </si>
  <si>
    <t xml:space="preserve">Average monthly revenue per subscriber </t>
  </si>
  <si>
    <t>Total revenues</t>
  </si>
  <si>
    <t>Cellular segment</t>
  </si>
  <si>
    <t>Service revenues</t>
  </si>
  <si>
    <t>Equipment revenues</t>
  </si>
  <si>
    <t>Fixed-line segment</t>
  </si>
  <si>
    <t>Total cost of revenues</t>
  </si>
  <si>
    <t>Gross profit</t>
  </si>
  <si>
    <t>Operating expenses</t>
  </si>
  <si>
    <t>margin (%)</t>
  </si>
  <si>
    <t>Cellular: Operating expenses</t>
  </si>
  <si>
    <t>Other Income, net</t>
  </si>
  <si>
    <t>Cost of revenues</t>
  </si>
  <si>
    <t>Cellular Subscriber Base (Thousands)</t>
  </si>
  <si>
    <t xml:space="preserve"> (NIS millions)</t>
  </si>
  <si>
    <t>Definitions</t>
  </si>
  <si>
    <t>Sheet IV - Definitions</t>
  </si>
  <si>
    <t>For further information:</t>
  </si>
  <si>
    <t>Partner Investor Relations</t>
  </si>
  <si>
    <t>Adjusted EBITDA</t>
  </si>
  <si>
    <t>Consolidated Adjusted EBITDA</t>
  </si>
  <si>
    <t>Cellular Adjusted EBITDA</t>
  </si>
  <si>
    <t>Cellular ARPU (NIS)</t>
  </si>
  <si>
    <t xml:space="preserve">Cellular Churn rate (%) </t>
  </si>
  <si>
    <t>Cellular segment equipment</t>
  </si>
  <si>
    <t>Cellular segment services</t>
  </si>
  <si>
    <t>Partner Communications Company Ltd.</t>
  </si>
  <si>
    <t>Total operating expenses</t>
  </si>
  <si>
    <t>Finance costs, net</t>
  </si>
  <si>
    <t>Sheet II -  Cash Flow and Debt</t>
  </si>
  <si>
    <t>Sheet III - Operational Parameters</t>
  </si>
  <si>
    <t>Inter-segment service revenues</t>
  </si>
  <si>
    <t>Inter-segment cellular services</t>
  </si>
  <si>
    <t>Inter-segment fixed line services</t>
  </si>
  <si>
    <t>Phone.   +972 54 7815051</t>
  </si>
  <si>
    <t>Fixed Line Adjusted EBITDA</t>
  </si>
  <si>
    <t>Profit (Loss) for the period</t>
  </si>
  <si>
    <t>Profit (Loss) before income tax</t>
  </si>
  <si>
    <t>Fixed Line: Operating expenses</t>
  </si>
  <si>
    <t>Fixed Line segment services</t>
  </si>
  <si>
    <t>Fixed Line segment equipment</t>
  </si>
  <si>
    <t>http://www.partner.co.il/en/Investors-Relations/lobby/</t>
  </si>
  <si>
    <t>Operating profit (loss)</t>
  </si>
  <si>
    <t>Income tax expenses (income)</t>
  </si>
  <si>
    <t>Capital expenditures (cash)</t>
  </si>
  <si>
    <t>The total number of cellular subscribers who disconnect from our network, in a given period, expressed as percentage of the average of the number of our subscribers at the beginning and end of such period</t>
  </si>
  <si>
    <t>ARPU is calculated by dividing for each month in the relevant year, the revenues during the month from cellular services by the average number of cellular subscribers during that month, dividing the sum of all results by the number of months in the relevant period</t>
  </si>
  <si>
    <t>Capital expenditures (additions)</t>
  </si>
  <si>
    <t>Sheet I -   Income Statement</t>
  </si>
  <si>
    <t>Index of Contents</t>
  </si>
  <si>
    <t>N/A</t>
  </si>
  <si>
    <t>change YoY (%)</t>
  </si>
  <si>
    <t>Cash flows used in acquisition of property and equipment and acquisition of intangible assets</t>
  </si>
  <si>
    <t>Additions to property and equipment and intangible assets</t>
  </si>
  <si>
    <t>Income with respect to settlement agreement with "Orange"</t>
  </si>
  <si>
    <t>Notes payable and borrowings form banks and others including current maturities less cash and cash equivalents and short-term deposits</t>
  </si>
  <si>
    <t>Adjusted Free Cash Flow (before interest)</t>
  </si>
  <si>
    <t>Adjusted Free Cash Flow (after interest)</t>
  </si>
  <si>
    <t>Adjusted free cash flow (before interest)</t>
  </si>
  <si>
    <t>Adjusted free cash flow (after interest)</t>
  </si>
  <si>
    <t>Cash flows from operating activities before interest payments, net of cash flows used for investment activities, net of cash flows used for (received from) investment (sale) of short-term deposits. Adjusted Free Cash Flow measure is fully equivalent to Free Cash Flow measure which was provided in reports for prior periods.</t>
  </si>
  <si>
    <t>Cash flows from operating activities before interest payments, net of cash flows used for investment activities, net of cash flows used for (received from) investment (sale) of short-term deposits, net of interest payments. Adjusted Free Cash Flow measure is fully equivalent to Free Cash Flow measure which was provided in reports for prior periods.</t>
  </si>
  <si>
    <t>Adjusted EBITDA as reviewed by the CODM represents Earnings Before Interest (finance costs, net), Taxes, Depreciation and Amortization (including amortization of intangible assets, deferred expenses-right of use and impairment charges) and Other expenses (mainly amortization of share based compensation). Adjusted EBITDA is not a financial measure under IFRS and may not be comparable to other similarly titled measures for other companies. Adjusted EBITDA may not be indicative of the Group's historic operating results nor is it meant to be predictive of potential future results. The usage of the term "Adjusted EBITDA" is to highlight the fact that the Amortization includes amortization of deferred expenses – right of use and amortization of employee share based compensation and impairment charges; it is fully comparable to EBITDA information which has been previously provided for prior periods.</t>
  </si>
  <si>
    <t>2017 *</t>
  </si>
  <si>
    <t>Facts &amp; Figures Q3 2017</t>
  </si>
  <si>
    <t>Net cash provided by operating activities</t>
  </si>
  <si>
    <t xml:space="preserve">The data contained in this file should be reviewed in conjunction with our press release of November 21, 2017, regarding Partner's results for the quarter ended September 30, 2017, as well as previous quarterly results of operations and annual reports filed with the SEC. The quarterly financial results presented in this press release are unaudited financial results. The results were prepared in accordance with IFRS, other than the non-GAAP financial measures provided in the Definitions.
</t>
  </si>
  <si>
    <t>* Figures include impact of IFRS15 retroactive implementation as from beginning of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</si>
</sst>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numFmt numFmtId="166" formatCode="_ * #,##0_ ;_ * \-#,##0_ ;_ * &quot;-&quot;??_ ;_ @_ "/>
    <numFmt numFmtId="167" formatCode="_(* #,##0_);_(* \(#,##0\);_(* &quot;-&quot;??_);_(@_)"/>
  </numFmts>
  <fonts count="18">
    <font>
      <sz val="11"/>
      <color theme="1"/>
      <name val="Arial"/>
      <family val="2"/>
      <charset val="177"/>
      <scheme val="minor"/>
    </font>
    <font>
      <b/>
      <sz val="11"/>
      <color theme="1"/>
      <name val="Arial"/>
      <family val="2"/>
      <scheme val="minor"/>
    </font>
    <font>
      <sz val="11"/>
      <color theme="1"/>
      <name val="Arial"/>
      <family val="2"/>
      <charset val="177"/>
      <scheme val="minor"/>
    </font>
    <font>
      <b/>
      <sz val="18"/>
      <color theme="1"/>
      <name val="Arial"/>
      <family val="2"/>
      <scheme val="minor"/>
    </font>
    <font>
      <u/>
      <sz val="11"/>
      <color theme="10"/>
      <name val="Calibri"/>
      <family val="2"/>
      <charset val="177"/>
    </font>
    <font>
      <i/>
      <sz val="9"/>
      <color indexed="61"/>
      <name val="Arial"/>
      <family val="2"/>
    </font>
    <font>
      <b/>
      <u/>
      <sz val="11"/>
      <color theme="1"/>
      <name val="Arial"/>
      <family val="2"/>
      <scheme val="minor"/>
    </font>
    <font>
      <u/>
      <sz val="11"/>
      <color theme="1"/>
      <name val="Arial"/>
      <family val="2"/>
      <scheme val="minor"/>
    </font>
    <font>
      <b/>
      <sz val="10"/>
      <name val="Calibri"/>
      <family val="2"/>
    </font>
    <font>
      <b/>
      <sz val="18"/>
      <color theme="1"/>
      <name val="Arial"/>
      <family val="2"/>
    </font>
    <font>
      <sz val="11"/>
      <color theme="1"/>
      <name val="Arial"/>
      <family val="2"/>
    </font>
    <font>
      <b/>
      <sz val="11"/>
      <color theme="1"/>
      <name val="Arial"/>
      <family val="2"/>
    </font>
    <font>
      <sz val="10"/>
      <color theme="1"/>
      <name val="Arial"/>
      <family val="2"/>
    </font>
    <font>
      <b/>
      <sz val="10"/>
      <color theme="1"/>
      <name val="Arial"/>
      <family val="2"/>
    </font>
    <font>
      <i/>
      <sz val="10"/>
      <color theme="1"/>
      <name val="Arial"/>
      <family val="2"/>
    </font>
    <font>
      <b/>
      <sz val="10"/>
      <name val="Arial"/>
      <family val="2"/>
    </font>
    <font>
      <u/>
      <sz val="11"/>
      <color theme="10"/>
      <name val="Arial"/>
      <family val="2"/>
    </font>
    <font>
      <b/>
      <sz val="20"/>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18">
    <border>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indexed="64"/>
      </right>
      <top/>
      <bottom/>
      <diagonal/>
    </border>
    <border>
      <left/>
      <right style="thin">
        <color indexed="64"/>
      </right>
      <top/>
      <bottom style="thin">
        <color auto="1"/>
      </bottom>
      <diagonal/>
    </border>
    <border>
      <left style="thin">
        <color auto="1"/>
      </left>
      <right style="thin">
        <color auto="1"/>
      </right>
      <top style="medium">
        <color auto="1"/>
      </top>
      <bottom/>
      <diagonal/>
    </border>
    <border>
      <left/>
      <right/>
      <top style="medium">
        <color auto="1"/>
      </top>
      <bottom/>
      <diagonal/>
    </border>
    <border>
      <left style="thin">
        <color auto="1"/>
      </left>
      <right/>
      <top/>
      <bottom/>
      <diagonal/>
    </border>
    <border>
      <left/>
      <right style="thin">
        <color auto="1"/>
      </right>
      <top/>
      <bottom style="medium">
        <color auto="1"/>
      </bottom>
      <diagonal/>
    </border>
    <border>
      <left/>
      <right style="thin">
        <color indexed="64"/>
      </right>
      <top style="medium">
        <color auto="1"/>
      </top>
      <bottom/>
      <diagonal/>
    </border>
  </borders>
  <cellStyleXfs count="4">
    <xf numFmtId="0" fontId="0" fillId="0" borderId="0"/>
    <xf numFmtId="16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alignment vertical="top"/>
      <protection locked="0"/>
    </xf>
  </cellStyleXfs>
  <cellXfs count="166">
    <xf numFmtId="0" fontId="0" fillId="0" borderId="0" xfId="0"/>
    <xf numFmtId="0" fontId="5" fillId="0" borderId="0" xfId="0" applyFont="1" applyBorder="1" applyAlignment="1">
      <alignment horizontal="left" indent="2"/>
    </xf>
    <xf numFmtId="0" fontId="3" fillId="0" borderId="0" xfId="0" applyFont="1" applyAlignment="1">
      <alignment vertical="top"/>
    </xf>
    <xf numFmtId="0" fontId="3" fillId="0" borderId="0" xfId="0" applyFont="1"/>
    <xf numFmtId="0" fontId="6" fillId="0" borderId="0" xfId="0" applyFont="1"/>
    <xf numFmtId="0" fontId="7" fillId="0" borderId="0" xfId="0" applyFont="1"/>
    <xf numFmtId="0" fontId="1" fillId="0" borderId="0" xfId="0" applyFont="1"/>
    <xf numFmtId="0" fontId="0" fillId="0" borderId="0" xfId="0" quotePrefix="1"/>
    <xf numFmtId="0" fontId="4" fillId="0" borderId="0" xfId="3" applyAlignment="1" applyProtection="1"/>
    <xf numFmtId="0" fontId="9" fillId="0" borderId="0" xfId="0" applyFont="1" applyAlignment="1">
      <alignment vertical="top"/>
    </xf>
    <xf numFmtId="0" fontId="10" fillId="0" borderId="0" xfId="0" applyFont="1"/>
    <xf numFmtId="0" fontId="9" fillId="0" borderId="4" xfId="0" applyFont="1" applyBorder="1" applyAlignment="1">
      <alignment vertical="top"/>
    </xf>
    <xf numFmtId="0" fontId="10" fillId="0" borderId="6" xfId="0" applyFont="1" applyBorder="1"/>
    <xf numFmtId="0" fontId="11" fillId="0" borderId="2" xfId="0" applyFont="1" applyBorder="1" applyAlignment="1">
      <alignment horizontal="center"/>
    </xf>
    <xf numFmtId="0" fontId="11" fillId="3" borderId="6" xfId="0" applyFont="1" applyFill="1" applyBorder="1" applyAlignment="1">
      <alignment horizontal="center"/>
    </xf>
    <xf numFmtId="0" fontId="11" fillId="0" borderId="1" xfId="0" applyFont="1" applyBorder="1" applyAlignment="1">
      <alignment horizontal="center"/>
    </xf>
    <xf numFmtId="0" fontId="11" fillId="0" borderId="10" xfId="0" applyFont="1" applyBorder="1" applyAlignment="1">
      <alignment horizontal="center"/>
    </xf>
    <xf numFmtId="0" fontId="11" fillId="0" borderId="9" xfId="0" applyFont="1" applyBorder="1"/>
    <xf numFmtId="0" fontId="11" fillId="0" borderId="4" xfId="0" applyFont="1" applyBorder="1" applyAlignment="1">
      <alignment horizontal="center"/>
    </xf>
    <xf numFmtId="0" fontId="11" fillId="3" borderId="9" xfId="0" applyFont="1" applyFill="1" applyBorder="1" applyAlignment="1">
      <alignment horizontal="center"/>
    </xf>
    <xf numFmtId="0" fontId="11" fillId="0" borderId="3" xfId="0" applyFont="1" applyBorder="1" applyAlignment="1">
      <alignment horizontal="center"/>
    </xf>
    <xf numFmtId="0" fontId="11" fillId="0" borderId="12" xfId="0" applyFont="1" applyBorder="1" applyAlignment="1">
      <alignment horizontal="center"/>
    </xf>
    <xf numFmtId="0" fontId="12" fillId="0" borderId="8" xfId="0" applyFont="1" applyBorder="1"/>
    <xf numFmtId="0" fontId="12" fillId="0" borderId="0" xfId="0" applyFont="1"/>
    <xf numFmtId="0" fontId="12" fillId="0" borderId="0" xfId="0" applyFont="1" applyBorder="1"/>
    <xf numFmtId="0" fontId="12" fillId="0" borderId="11" xfId="0" applyFont="1" applyBorder="1"/>
    <xf numFmtId="0" fontId="12" fillId="0" borderId="15" xfId="0" applyFont="1" applyBorder="1"/>
    <xf numFmtId="0" fontId="13" fillId="2" borderId="8" xfId="0" applyFont="1" applyFill="1" applyBorder="1"/>
    <xf numFmtId="166" fontId="13" fillId="3" borderId="8" xfId="1" applyNumberFormat="1" applyFont="1" applyFill="1" applyBorder="1"/>
    <xf numFmtId="3" fontId="13" fillId="2" borderId="0" xfId="0" applyNumberFormat="1" applyFont="1" applyFill="1" applyBorder="1"/>
    <xf numFmtId="3" fontId="13" fillId="2" borderId="15" xfId="0" applyNumberFormat="1" applyFont="1" applyFill="1" applyBorder="1"/>
    <xf numFmtId="3" fontId="13" fillId="2" borderId="11" xfId="0" applyNumberFormat="1" applyFont="1" applyFill="1" applyBorder="1"/>
    <xf numFmtId="0" fontId="12" fillId="2" borderId="0" xfId="0" applyFont="1" applyFill="1"/>
    <xf numFmtId="0" fontId="14" fillId="2" borderId="8" xfId="0" applyFont="1" applyFill="1" applyBorder="1" applyAlignment="1">
      <alignment horizontal="left" indent="2"/>
    </xf>
    <xf numFmtId="9" fontId="12" fillId="2" borderId="0" xfId="2" applyFont="1" applyFill="1" applyBorder="1"/>
    <xf numFmtId="9" fontId="12" fillId="2" borderId="11" xfId="2" applyFont="1" applyFill="1" applyBorder="1"/>
    <xf numFmtId="9" fontId="12" fillId="2" borderId="15" xfId="2" applyFont="1" applyFill="1" applyBorder="1"/>
    <xf numFmtId="0" fontId="15" fillId="2" borderId="8" xfId="0" applyFont="1" applyFill="1" applyBorder="1"/>
    <xf numFmtId="0" fontId="12" fillId="2" borderId="0" xfId="0" applyFont="1" applyFill="1" applyBorder="1"/>
    <xf numFmtId="0" fontId="12" fillId="2" borderId="11" xfId="0" applyFont="1" applyFill="1" applyBorder="1"/>
    <xf numFmtId="0" fontId="12" fillId="2" borderId="15" xfId="0" applyFont="1" applyFill="1" applyBorder="1"/>
    <xf numFmtId="0" fontId="13" fillId="2" borderId="8" xfId="0" applyFont="1" applyFill="1" applyBorder="1" applyAlignment="1">
      <alignment horizontal="left" indent="1"/>
    </xf>
    <xf numFmtId="0" fontId="12" fillId="2" borderId="8" xfId="0" applyFont="1" applyFill="1" applyBorder="1" applyAlignment="1">
      <alignment horizontal="left" indent="1"/>
    </xf>
    <xf numFmtId="3" fontId="12" fillId="2" borderId="0" xfId="0" applyNumberFormat="1" applyFont="1" applyFill="1" applyBorder="1"/>
    <xf numFmtId="3" fontId="12" fillId="2" borderId="11" xfId="0" applyNumberFormat="1" applyFont="1" applyFill="1" applyBorder="1"/>
    <xf numFmtId="3" fontId="12" fillId="2" borderId="15" xfId="0" applyNumberFormat="1" applyFont="1" applyFill="1" applyBorder="1"/>
    <xf numFmtId="0" fontId="13" fillId="2" borderId="0" xfId="0" applyFont="1" applyFill="1"/>
    <xf numFmtId="0" fontId="13" fillId="2" borderId="0" xfId="0" applyFont="1" applyFill="1" applyBorder="1"/>
    <xf numFmtId="0" fontId="13" fillId="2" borderId="11" xfId="0" applyFont="1" applyFill="1" applyBorder="1"/>
    <xf numFmtId="0" fontId="13" fillId="2" borderId="15" xfId="0" applyFont="1" applyFill="1" applyBorder="1"/>
    <xf numFmtId="0" fontId="13" fillId="0" borderId="8" xfId="0" applyFont="1" applyBorder="1"/>
    <xf numFmtId="0" fontId="12" fillId="0" borderId="8" xfId="0" applyFont="1" applyFill="1" applyBorder="1" applyAlignment="1">
      <alignment horizontal="left" indent="1"/>
    </xf>
    <xf numFmtId="0" fontId="12" fillId="0" borderId="0" xfId="0" applyFont="1" applyFill="1"/>
    <xf numFmtId="0" fontId="12" fillId="0" borderId="0" xfId="0" applyFont="1" applyFill="1" applyBorder="1"/>
    <xf numFmtId="0" fontId="12" fillId="0" borderId="15" xfId="0" applyFont="1" applyFill="1" applyBorder="1"/>
    <xf numFmtId="0" fontId="13" fillId="0" borderId="8" xfId="0" applyFont="1" applyFill="1" applyBorder="1"/>
    <xf numFmtId="166" fontId="13" fillId="0" borderId="15" xfId="0" applyNumberFormat="1" applyFont="1" applyFill="1" applyBorder="1"/>
    <xf numFmtId="166" fontId="13" fillId="0" borderId="0" xfId="0" applyNumberFormat="1" applyFont="1" applyFill="1" applyBorder="1"/>
    <xf numFmtId="166" fontId="13" fillId="2" borderId="11" xfId="0" applyNumberFormat="1" applyFont="1" applyFill="1" applyBorder="1"/>
    <xf numFmtId="9" fontId="12" fillId="2" borderId="0" xfId="2" applyNumberFormat="1" applyFont="1" applyFill="1" applyBorder="1"/>
    <xf numFmtId="9" fontId="12" fillId="2" borderId="11" xfId="2" applyNumberFormat="1" applyFont="1" applyFill="1" applyBorder="1"/>
    <xf numFmtId="9" fontId="12" fillId="2" borderId="15" xfId="2" applyNumberFormat="1" applyFont="1" applyFill="1" applyBorder="1"/>
    <xf numFmtId="0" fontId="13" fillId="3" borderId="8" xfId="0" applyFont="1" applyFill="1" applyBorder="1"/>
    <xf numFmtId="166" fontId="13" fillId="2" borderId="15" xfId="0" applyNumberFormat="1" applyFont="1" applyFill="1" applyBorder="1"/>
    <xf numFmtId="166" fontId="13" fillId="2" borderId="0" xfId="0" applyNumberFormat="1" applyFont="1" applyFill="1" applyBorder="1"/>
    <xf numFmtId="0" fontId="12" fillId="2" borderId="8" xfId="0" applyFont="1" applyFill="1" applyBorder="1"/>
    <xf numFmtId="3" fontId="12" fillId="2" borderId="0" xfId="1" applyNumberFormat="1" applyFont="1" applyFill="1" applyBorder="1"/>
    <xf numFmtId="3" fontId="12" fillId="2" borderId="15" xfId="1" applyNumberFormat="1" applyFont="1" applyFill="1" applyBorder="1"/>
    <xf numFmtId="3" fontId="12" fillId="2" borderId="11" xfId="1" applyNumberFormat="1" applyFont="1" applyFill="1" applyBorder="1"/>
    <xf numFmtId="0" fontId="13" fillId="2" borderId="9" xfId="0" applyFont="1" applyFill="1" applyBorder="1"/>
    <xf numFmtId="0" fontId="12" fillId="2" borderId="4" xfId="0" applyFont="1" applyFill="1" applyBorder="1"/>
    <xf numFmtId="0" fontId="12" fillId="2" borderId="3" xfId="0" applyFont="1" applyFill="1" applyBorder="1"/>
    <xf numFmtId="3" fontId="12" fillId="2" borderId="12" xfId="0" applyNumberFormat="1" applyFont="1" applyFill="1" applyBorder="1"/>
    <xf numFmtId="0" fontId="12" fillId="2" borderId="8" xfId="0" applyFont="1" applyFill="1" applyBorder="1" applyAlignment="1">
      <alignment horizontal="left" indent="2"/>
    </xf>
    <xf numFmtId="0" fontId="10" fillId="0" borderId="9" xfId="0" applyFont="1" applyBorder="1"/>
    <xf numFmtId="166" fontId="12" fillId="2" borderId="0" xfId="1" applyNumberFormat="1" applyFont="1" applyFill="1" applyBorder="1"/>
    <xf numFmtId="9" fontId="13" fillId="3" borderId="8" xfId="2" applyNumberFormat="1" applyFont="1" applyFill="1" applyBorder="1"/>
    <xf numFmtId="165" fontId="13" fillId="3" borderId="8" xfId="2" applyNumberFormat="1" applyFont="1" applyFill="1" applyBorder="1"/>
    <xf numFmtId="166" fontId="11" fillId="3" borderId="9" xfId="1" applyNumberFormat="1" applyFont="1" applyFill="1" applyBorder="1"/>
    <xf numFmtId="0" fontId="10" fillId="0" borderId="4" xfId="0" applyFont="1" applyBorder="1"/>
    <xf numFmtId="0" fontId="10" fillId="0" borderId="0" xfId="0" applyFont="1" applyFill="1" applyBorder="1"/>
    <xf numFmtId="0" fontId="10" fillId="0" borderId="0" xfId="0" applyFont="1" applyAlignment="1">
      <alignment horizontal="left" indent="1"/>
    </xf>
    <xf numFmtId="0" fontId="16" fillId="0" borderId="0" xfId="3" applyFont="1" applyAlignment="1" applyProtection="1">
      <alignment horizontal="left" indent="3"/>
    </xf>
    <xf numFmtId="0" fontId="11" fillId="0" borderId="5" xfId="0" applyFont="1" applyBorder="1" applyAlignment="1">
      <alignment horizontal="center"/>
    </xf>
    <xf numFmtId="0" fontId="11" fillId="3" borderId="7" xfId="0" applyFont="1" applyFill="1" applyBorder="1" applyAlignment="1">
      <alignment horizontal="center"/>
    </xf>
    <xf numFmtId="0" fontId="12" fillId="3" borderId="13" xfId="0" applyFont="1" applyFill="1" applyBorder="1"/>
    <xf numFmtId="0" fontId="12" fillId="0" borderId="14" xfId="0" applyFont="1" applyBorder="1"/>
    <xf numFmtId="0" fontId="12" fillId="2" borderId="8" xfId="0" applyFont="1" applyFill="1" applyBorder="1" applyAlignment="1">
      <alignment horizontal="right"/>
    </xf>
    <xf numFmtId="166" fontId="12" fillId="2" borderId="4" xfId="1" applyNumberFormat="1" applyFont="1" applyFill="1" applyBorder="1"/>
    <xf numFmtId="166" fontId="13" fillId="3" borderId="9" xfId="1" applyNumberFormat="1" applyFont="1" applyFill="1" applyBorder="1"/>
    <xf numFmtId="166" fontId="12" fillId="2" borderId="11" xfId="1" applyNumberFormat="1" applyFont="1" applyFill="1" applyBorder="1"/>
    <xf numFmtId="165" fontId="12" fillId="2" borderId="11" xfId="2" applyNumberFormat="1" applyFont="1" applyFill="1" applyBorder="1"/>
    <xf numFmtId="0" fontId="10" fillId="0" borderId="12" xfId="0" applyFont="1" applyBorder="1"/>
    <xf numFmtId="0" fontId="11" fillId="0" borderId="16" xfId="0" applyFont="1" applyBorder="1" applyAlignment="1">
      <alignment horizontal="center"/>
    </xf>
    <xf numFmtId="166" fontId="12" fillId="2" borderId="12" xfId="1" applyNumberFormat="1" applyFont="1" applyFill="1" applyBorder="1"/>
    <xf numFmtId="0" fontId="12" fillId="2" borderId="9" xfId="0" applyFont="1" applyFill="1" applyBorder="1"/>
    <xf numFmtId="0" fontId="11" fillId="0" borderId="7" xfId="0" applyFont="1" applyBorder="1"/>
    <xf numFmtId="0" fontId="17" fillId="0" borderId="0" xfId="0" applyFont="1"/>
    <xf numFmtId="0" fontId="12" fillId="0" borderId="0" xfId="0" applyFont="1" applyAlignment="1">
      <alignment vertical="top"/>
    </xf>
    <xf numFmtId="0" fontId="9" fillId="0" borderId="0" xfId="0" applyFont="1" applyBorder="1" applyAlignment="1">
      <alignment vertical="top"/>
    </xf>
    <xf numFmtId="3" fontId="12" fillId="2" borderId="4" xfId="0" applyNumberFormat="1" applyFont="1" applyFill="1" applyBorder="1"/>
    <xf numFmtId="0" fontId="12" fillId="0" borderId="10" xfId="0" applyFont="1" applyBorder="1"/>
    <xf numFmtId="0" fontId="12" fillId="0" borderId="2" xfId="0" applyFont="1" applyBorder="1"/>
    <xf numFmtId="0" fontId="12" fillId="0" borderId="17" xfId="0" applyFont="1" applyBorder="1"/>
    <xf numFmtId="0" fontId="11" fillId="3" borderId="10" xfId="0" applyFont="1" applyFill="1" applyBorder="1" applyAlignment="1">
      <alignment horizontal="center"/>
    </xf>
    <xf numFmtId="0" fontId="11" fillId="3" borderId="12" xfId="0" applyFont="1" applyFill="1" applyBorder="1" applyAlignment="1">
      <alignment horizontal="center"/>
    </xf>
    <xf numFmtId="0" fontId="12" fillId="3" borderId="10" xfId="0" applyFont="1" applyFill="1" applyBorder="1"/>
    <xf numFmtId="3" fontId="13" fillId="3" borderId="11" xfId="0" applyNumberFormat="1" applyFont="1" applyFill="1" applyBorder="1"/>
    <xf numFmtId="9" fontId="12" fillId="3" borderId="11" xfId="2" applyFont="1" applyFill="1" applyBorder="1"/>
    <xf numFmtId="0" fontId="12" fillId="3" borderId="11" xfId="0" applyFont="1" applyFill="1" applyBorder="1"/>
    <xf numFmtId="3" fontId="12" fillId="3" borderId="11" xfId="0" applyNumberFormat="1" applyFont="1" applyFill="1" applyBorder="1"/>
    <xf numFmtId="0" fontId="13" fillId="3" borderId="11" xfId="0" applyFont="1" applyFill="1" applyBorder="1"/>
    <xf numFmtId="9" fontId="12" fillId="3" borderId="11" xfId="2" applyNumberFormat="1" applyFont="1" applyFill="1" applyBorder="1"/>
    <xf numFmtId="3" fontId="12" fillId="3" borderId="11" xfId="1" applyNumberFormat="1" applyFont="1" applyFill="1" applyBorder="1"/>
    <xf numFmtId="3" fontId="12" fillId="3" borderId="12" xfId="0" applyNumberFormat="1" applyFont="1" applyFill="1" applyBorder="1"/>
    <xf numFmtId="167" fontId="12" fillId="2" borderId="0" xfId="1" applyNumberFormat="1" applyFont="1" applyFill="1" applyBorder="1"/>
    <xf numFmtId="167" fontId="12" fillId="2" borderId="15" xfId="1" applyNumberFormat="1" applyFont="1" applyFill="1" applyBorder="1"/>
    <xf numFmtId="9" fontId="12" fillId="0" borderId="15" xfId="2" applyFont="1" applyBorder="1"/>
    <xf numFmtId="0" fontId="12" fillId="2" borderId="8" xfId="0" applyFont="1" applyFill="1" applyBorder="1" applyAlignment="1">
      <alignment horizontal="left" wrapText="1" indent="1"/>
    </xf>
    <xf numFmtId="167" fontId="13" fillId="2" borderId="11" xfId="0" applyNumberFormat="1" applyFont="1" applyFill="1" applyBorder="1"/>
    <xf numFmtId="167" fontId="13" fillId="3" borderId="11" xfId="0" applyNumberFormat="1" applyFont="1" applyFill="1" applyBorder="1"/>
    <xf numFmtId="167" fontId="12" fillId="2" borderId="11" xfId="0" applyNumberFormat="1" applyFont="1" applyFill="1" applyBorder="1"/>
    <xf numFmtId="167" fontId="13" fillId="2" borderId="0" xfId="0" applyNumberFormat="1" applyFont="1" applyFill="1" applyBorder="1"/>
    <xf numFmtId="165" fontId="12" fillId="2" borderId="0" xfId="2" applyNumberFormat="1" applyFont="1" applyFill="1" applyBorder="1"/>
    <xf numFmtId="9" fontId="12" fillId="2" borderId="0" xfId="2" applyFont="1" applyFill="1" applyBorder="1" applyAlignment="1">
      <alignment horizontal="right"/>
    </xf>
    <xf numFmtId="9" fontId="12" fillId="3" borderId="11" xfId="2" applyFont="1" applyFill="1" applyBorder="1" applyAlignment="1">
      <alignment horizontal="right"/>
    </xf>
    <xf numFmtId="9" fontId="12" fillId="2" borderId="11" xfId="2" applyFont="1" applyFill="1" applyBorder="1" applyAlignment="1">
      <alignment horizontal="right"/>
    </xf>
    <xf numFmtId="0" fontId="13" fillId="0" borderId="0" xfId="0" applyFont="1" applyAlignment="1">
      <alignment vertical="top"/>
    </xf>
    <xf numFmtId="167" fontId="12" fillId="2" borderId="0" xfId="0" applyNumberFormat="1" applyFont="1" applyFill="1" applyBorder="1"/>
    <xf numFmtId="0" fontId="10" fillId="0" borderId="0" xfId="0" applyFont="1" applyBorder="1"/>
    <xf numFmtId="3" fontId="13" fillId="0" borderId="11" xfId="0" applyNumberFormat="1" applyFont="1" applyFill="1" applyBorder="1"/>
    <xf numFmtId="9" fontId="12" fillId="0" borderId="11" xfId="2" applyFont="1" applyFill="1" applyBorder="1"/>
    <xf numFmtId="0" fontId="12" fillId="0" borderId="11" xfId="0" applyFont="1" applyFill="1" applyBorder="1"/>
    <xf numFmtId="3" fontId="12" fillId="0" borderId="11" xfId="0" applyNumberFormat="1" applyFont="1" applyFill="1" applyBorder="1"/>
    <xf numFmtId="0" fontId="13" fillId="0" borderId="11" xfId="0" applyFont="1" applyFill="1" applyBorder="1"/>
    <xf numFmtId="9" fontId="12" fillId="0" borderId="11" xfId="2" applyNumberFormat="1" applyFont="1" applyFill="1" applyBorder="1"/>
    <xf numFmtId="167" fontId="13" fillId="0" borderId="11" xfId="0" applyNumberFormat="1" applyFont="1" applyFill="1" applyBorder="1"/>
    <xf numFmtId="167" fontId="12" fillId="0" borderId="11" xfId="0" applyNumberFormat="1" applyFont="1" applyFill="1" applyBorder="1"/>
    <xf numFmtId="3" fontId="12" fillId="0" borderId="11" xfId="1" applyNumberFormat="1" applyFont="1" applyFill="1" applyBorder="1"/>
    <xf numFmtId="3" fontId="12" fillId="0" borderId="12" xfId="0" applyNumberFormat="1" applyFont="1" applyFill="1" applyBorder="1"/>
    <xf numFmtId="166" fontId="12" fillId="0" borderId="11" xfId="1" applyNumberFormat="1" applyFont="1" applyFill="1" applyBorder="1"/>
    <xf numFmtId="166" fontId="12" fillId="0" borderId="12" xfId="1" applyNumberFormat="1" applyFont="1" applyFill="1" applyBorder="1"/>
    <xf numFmtId="165" fontId="12" fillId="0" borderId="11" xfId="2" applyNumberFormat="1" applyFont="1" applyFill="1" applyBorder="1"/>
    <xf numFmtId="0" fontId="12" fillId="0" borderId="0" xfId="0" applyFont="1" applyFill="1" applyAlignment="1">
      <alignment wrapText="1"/>
    </xf>
    <xf numFmtId="0" fontId="12" fillId="0" borderId="0" xfId="0" applyFont="1" applyFill="1" applyAlignment="1">
      <alignment vertical="top" wrapText="1"/>
    </xf>
    <xf numFmtId="3" fontId="10" fillId="0" borderId="0" xfId="0" applyNumberFormat="1" applyFont="1"/>
    <xf numFmtId="0" fontId="10" fillId="0" borderId="12" xfId="0" applyFont="1" applyFill="1" applyBorder="1"/>
    <xf numFmtId="3" fontId="13" fillId="0" borderId="0" xfId="0" applyNumberFormat="1" applyFont="1" applyFill="1" applyBorder="1"/>
    <xf numFmtId="9" fontId="12" fillId="0" borderId="0" xfId="2" applyFont="1" applyFill="1" applyBorder="1"/>
    <xf numFmtId="3" fontId="12" fillId="0" borderId="0" xfId="0" applyNumberFormat="1" applyFont="1" applyFill="1" applyBorder="1"/>
    <xf numFmtId="0" fontId="13" fillId="0" borderId="0" xfId="0" applyFont="1" applyFill="1" applyBorder="1"/>
    <xf numFmtId="9" fontId="12" fillId="0" borderId="0" xfId="2" applyNumberFormat="1" applyFont="1" applyFill="1" applyBorder="1"/>
    <xf numFmtId="167" fontId="13" fillId="0" borderId="0" xfId="0" applyNumberFormat="1" applyFont="1" applyFill="1" applyBorder="1"/>
    <xf numFmtId="3" fontId="12" fillId="0" borderId="0" xfId="1" applyNumberFormat="1" applyFont="1" applyFill="1" applyBorder="1"/>
    <xf numFmtId="3" fontId="12" fillId="0" borderId="4" xfId="0" applyNumberFormat="1" applyFont="1" applyFill="1" applyBorder="1"/>
    <xf numFmtId="166" fontId="12" fillId="0" borderId="0" xfId="1" applyNumberFormat="1" applyFont="1" applyFill="1" applyBorder="1"/>
    <xf numFmtId="166" fontId="12" fillId="0" borderId="4" xfId="1" applyNumberFormat="1" applyFont="1" applyFill="1" applyBorder="1"/>
    <xf numFmtId="165" fontId="12" fillId="0" borderId="0" xfId="2" applyNumberFormat="1" applyFont="1" applyFill="1" applyBorder="1"/>
    <xf numFmtId="0" fontId="10" fillId="0" borderId="4" xfId="0" applyFont="1" applyFill="1" applyBorder="1"/>
    <xf numFmtId="166" fontId="12" fillId="2" borderId="0" xfId="0" applyNumberFormat="1" applyFont="1" applyFill="1"/>
    <xf numFmtId="0" fontId="8" fillId="4" borderId="0" xfId="0" applyFont="1" applyFill="1" applyBorder="1" applyAlignment="1">
      <alignment horizontal="left" wrapText="1"/>
    </xf>
    <xf numFmtId="0" fontId="9" fillId="0" borderId="0" xfId="0" applyFont="1" applyAlignment="1">
      <alignment vertical="top" wrapText="1"/>
    </xf>
    <xf numFmtId="0" fontId="9" fillId="0" borderId="4" xfId="0" applyFont="1" applyBorder="1" applyAlignment="1">
      <alignment vertical="top" wrapText="1"/>
    </xf>
    <xf numFmtId="0" fontId="9" fillId="0" borderId="0" xfId="0" applyFont="1" applyBorder="1" applyAlignment="1">
      <alignment vertical="top" wrapText="1"/>
    </xf>
    <xf numFmtId="0" fontId="13" fillId="0" borderId="0" xfId="0" applyFont="1" applyAlignment="1">
      <alignment vertical="top"/>
    </xf>
    <xf numFmtId="0" fontId="13" fillId="0" borderId="0" xfId="0" applyFont="1" applyAlignment="1"/>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Light16"/>
  <colors>
    <mruColors>
      <color rgb="FF66FF33"/>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67235</xdr:colOff>
      <xdr:row>0</xdr:row>
      <xdr:rowOff>56030</xdr:rowOff>
    </xdr:from>
    <xdr:to>
      <xdr:col>2</xdr:col>
      <xdr:colOff>246529</xdr:colOff>
      <xdr:row>3</xdr:row>
      <xdr:rowOff>22620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2911" y="56030"/>
          <a:ext cx="784412" cy="5380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304800</xdr:rowOff>
    </xdr:from>
    <xdr:to>
      <xdr:col>0</xdr:col>
      <xdr:colOff>842433</xdr:colOff>
      <xdr:row>1</xdr:row>
      <xdr:rowOff>418747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304800"/>
          <a:ext cx="756708" cy="5044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285750</xdr:rowOff>
    </xdr:from>
    <xdr:to>
      <xdr:col>0</xdr:col>
      <xdr:colOff>842433</xdr:colOff>
      <xdr:row>1</xdr:row>
      <xdr:rowOff>399697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285750"/>
          <a:ext cx="756708" cy="5044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304800</xdr:rowOff>
    </xdr:from>
    <xdr:to>
      <xdr:col>0</xdr:col>
      <xdr:colOff>832908</xdr:colOff>
      <xdr:row>1</xdr:row>
      <xdr:rowOff>418747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304800"/>
          <a:ext cx="756708" cy="5044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304800</xdr:rowOff>
    </xdr:from>
    <xdr:to>
      <xdr:col>0</xdr:col>
      <xdr:colOff>832908</xdr:colOff>
      <xdr:row>1</xdr:row>
      <xdr:rowOff>418747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304800"/>
          <a:ext cx="756708" cy="5044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artner.co.il/en/Investors-Relations/lobb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4:M29"/>
  <sheetViews>
    <sheetView showGridLines="0" tabSelected="1" view="pageBreakPreview" zoomScale="85" zoomScaleNormal="100" zoomScaleSheetLayoutView="85" workbookViewId="0"/>
  </sheetViews>
  <sheetFormatPr defaultRowHeight="14.25"/>
  <cols>
    <col min="1" max="1" width="2.125" customWidth="1"/>
  </cols>
  <sheetData>
    <row r="4" spans="2:4" ht="23.25">
      <c r="B4" s="2" t="s">
        <v>34</v>
      </c>
    </row>
    <row r="6" spans="2:4" ht="23.25">
      <c r="C6" s="3" t="s">
        <v>72</v>
      </c>
    </row>
    <row r="9" spans="2:4" ht="15">
      <c r="C9" s="4" t="s">
        <v>57</v>
      </c>
      <c r="D9" s="5"/>
    </row>
    <row r="11" spans="2:4" ht="15">
      <c r="C11" s="6" t="s">
        <v>56</v>
      </c>
    </row>
    <row r="12" spans="2:4" ht="15">
      <c r="C12" s="6" t="s">
        <v>37</v>
      </c>
    </row>
    <row r="13" spans="2:4" ht="15">
      <c r="C13" s="6" t="s">
        <v>38</v>
      </c>
    </row>
    <row r="14" spans="2:4" ht="15">
      <c r="C14" s="6" t="s">
        <v>24</v>
      </c>
    </row>
    <row r="19" spans="3:13">
      <c r="C19" t="s">
        <v>25</v>
      </c>
    </row>
    <row r="20" spans="3:13">
      <c r="C20" t="s">
        <v>26</v>
      </c>
    </row>
    <row r="21" spans="3:13">
      <c r="C21" s="7" t="s">
        <v>42</v>
      </c>
    </row>
    <row r="22" spans="3:13" ht="15">
      <c r="C22" s="8" t="s">
        <v>49</v>
      </c>
    </row>
    <row r="25" spans="3:13" ht="24.75" customHeight="1">
      <c r="C25" s="160" t="s">
        <v>74</v>
      </c>
      <c r="D25" s="160"/>
      <c r="E25" s="160"/>
      <c r="F25" s="160"/>
      <c r="G25" s="160"/>
      <c r="H25" s="160"/>
      <c r="I25" s="160"/>
      <c r="J25" s="160"/>
      <c r="K25" s="160"/>
      <c r="L25" s="160"/>
      <c r="M25" s="160"/>
    </row>
    <row r="26" spans="3:13">
      <c r="C26" s="160"/>
      <c r="D26" s="160"/>
      <c r="E26" s="160"/>
      <c r="F26" s="160"/>
      <c r="G26" s="160"/>
      <c r="H26" s="160"/>
      <c r="I26" s="160"/>
      <c r="J26" s="160"/>
      <c r="K26" s="160"/>
      <c r="L26" s="160"/>
      <c r="M26" s="160"/>
    </row>
    <row r="27" spans="3:13">
      <c r="C27" s="160"/>
      <c r="D27" s="160"/>
      <c r="E27" s="160"/>
      <c r="F27" s="160"/>
      <c r="G27" s="160"/>
      <c r="H27" s="160"/>
      <c r="I27" s="160"/>
      <c r="J27" s="160"/>
      <c r="K27" s="160"/>
      <c r="L27" s="160"/>
      <c r="M27" s="160"/>
    </row>
    <row r="28" spans="3:13">
      <c r="C28" s="160"/>
      <c r="D28" s="160"/>
      <c r="E28" s="160"/>
      <c r="F28" s="160"/>
      <c r="G28" s="160"/>
      <c r="H28" s="160"/>
      <c r="I28" s="160"/>
      <c r="J28" s="160"/>
      <c r="K28" s="160"/>
      <c r="L28" s="160"/>
      <c r="M28" s="160"/>
    </row>
    <row r="29" spans="3:13">
      <c r="C29" s="160"/>
      <c r="D29" s="160"/>
      <c r="E29" s="160"/>
      <c r="F29" s="160"/>
      <c r="G29" s="160"/>
      <c r="H29" s="160"/>
      <c r="I29" s="160"/>
      <c r="J29" s="160"/>
      <c r="K29" s="160"/>
      <c r="L29" s="160"/>
      <c r="M29" s="160"/>
    </row>
  </sheetData>
  <mergeCells count="1">
    <mergeCell ref="C25:M29"/>
  </mergeCells>
  <hyperlinks>
    <hyperlink ref="C22" r:id="rId1"/>
  </hyperlinks>
  <pageMargins left="0.23622047244094491" right="0.23622047244094491" top="0.74803149606299213" bottom="0.74803149606299213" header="0.31496062992125984" footer="0.31496062992125984"/>
  <pageSetup paperSize="9" orientation="landscape" r:id="rId2"/>
  <headerFooter>
    <oddFooter>&amp;A</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61"/>
  <sheetViews>
    <sheetView showGridLines="0" zoomScaleNormal="100" zoomScaleSheetLayoutView="85" workbookViewId="0">
      <pane xSplit="1" ySplit="4" topLeftCell="P47" activePane="bottomRight" state="frozen"/>
      <selection activeCell="O5" sqref="O5"/>
      <selection pane="topRight" activeCell="O5" sqref="O5"/>
      <selection pane="bottomLeft" activeCell="O5" sqref="O5"/>
      <selection pane="bottomRight"/>
    </sheetView>
  </sheetViews>
  <sheetFormatPr defaultColWidth="9.125" defaultRowHeight="14.25"/>
  <cols>
    <col min="1" max="1" width="46.125" style="10" customWidth="1"/>
    <col min="2" max="6" width="0" style="10" hidden="1" customWidth="1"/>
    <col min="7" max="17" width="9.125" style="10"/>
    <col min="18" max="18" width="9.125" style="129"/>
    <col min="19" max="16384" width="9.125" style="10"/>
  </cols>
  <sheetData>
    <row r="1" spans="1:24" ht="30.95" customHeight="1">
      <c r="A1" s="9"/>
    </row>
    <row r="2" spans="1:24" ht="36" customHeight="1">
      <c r="A2" s="11"/>
    </row>
    <row r="3" spans="1:24" ht="15">
      <c r="A3" s="12"/>
      <c r="B3" s="15" t="s">
        <v>0</v>
      </c>
      <c r="C3" s="13" t="s">
        <v>1</v>
      </c>
      <c r="D3" s="13" t="s">
        <v>2</v>
      </c>
      <c r="E3" s="16" t="s">
        <v>3</v>
      </c>
      <c r="F3" s="104" t="s">
        <v>4</v>
      </c>
      <c r="G3" s="13" t="s">
        <v>0</v>
      </c>
      <c r="H3" s="13" t="s">
        <v>1</v>
      </c>
      <c r="I3" s="13" t="s">
        <v>2</v>
      </c>
      <c r="J3" s="16" t="s">
        <v>3</v>
      </c>
      <c r="K3" s="104" t="s">
        <v>4</v>
      </c>
      <c r="L3" s="13" t="s">
        <v>0</v>
      </c>
      <c r="M3" s="13" t="s">
        <v>1</v>
      </c>
      <c r="N3" s="13" t="s">
        <v>2</v>
      </c>
      <c r="O3" s="16" t="s">
        <v>3</v>
      </c>
      <c r="P3" s="104" t="s">
        <v>4</v>
      </c>
      <c r="Q3" s="13" t="s">
        <v>0</v>
      </c>
      <c r="R3" s="13" t="s">
        <v>1</v>
      </c>
      <c r="S3" s="13" t="s">
        <v>2</v>
      </c>
      <c r="T3" s="16" t="s">
        <v>3</v>
      </c>
      <c r="U3" s="104" t="s">
        <v>4</v>
      </c>
      <c r="V3" s="13" t="s">
        <v>0</v>
      </c>
      <c r="W3" s="13" t="s">
        <v>1</v>
      </c>
      <c r="X3" s="16" t="s">
        <v>2</v>
      </c>
    </row>
    <row r="4" spans="1:24" ht="15">
      <c r="A4" s="17" t="s">
        <v>22</v>
      </c>
      <c r="B4" s="20">
        <v>2013</v>
      </c>
      <c r="C4" s="18">
        <v>2013</v>
      </c>
      <c r="D4" s="18">
        <v>2013</v>
      </c>
      <c r="E4" s="21">
        <v>2013</v>
      </c>
      <c r="F4" s="105">
        <v>2013</v>
      </c>
      <c r="G4" s="18">
        <v>2014</v>
      </c>
      <c r="H4" s="18">
        <v>2014</v>
      </c>
      <c r="I4" s="18">
        <v>2014</v>
      </c>
      <c r="J4" s="21">
        <v>2014</v>
      </c>
      <c r="K4" s="105">
        <v>2014</v>
      </c>
      <c r="L4" s="18">
        <v>2015</v>
      </c>
      <c r="M4" s="18">
        <v>2015</v>
      </c>
      <c r="N4" s="18">
        <v>2015</v>
      </c>
      <c r="O4" s="21">
        <v>2015</v>
      </c>
      <c r="P4" s="105">
        <v>2015</v>
      </c>
      <c r="Q4" s="18">
        <v>2016</v>
      </c>
      <c r="R4" s="18">
        <v>2016</v>
      </c>
      <c r="S4" s="18">
        <v>2016</v>
      </c>
      <c r="T4" s="21">
        <v>2016</v>
      </c>
      <c r="U4" s="105">
        <v>2016</v>
      </c>
      <c r="V4" s="18" t="s">
        <v>71</v>
      </c>
      <c r="W4" s="18" t="s">
        <v>71</v>
      </c>
      <c r="X4" s="21">
        <v>2017</v>
      </c>
    </row>
    <row r="5" spans="1:24" s="23" customFormat="1" ht="12.75">
      <c r="A5" s="22"/>
      <c r="B5" s="26"/>
      <c r="C5" s="24"/>
      <c r="D5" s="24"/>
      <c r="E5" s="25"/>
      <c r="F5" s="106"/>
      <c r="G5" s="24"/>
      <c r="H5" s="102"/>
      <c r="I5" s="102"/>
      <c r="J5" s="101"/>
      <c r="K5" s="106"/>
      <c r="L5" s="102"/>
      <c r="M5" s="102"/>
      <c r="N5" s="102"/>
      <c r="O5" s="101"/>
      <c r="P5" s="106"/>
      <c r="Q5" s="102"/>
      <c r="R5" s="102"/>
      <c r="S5" s="102"/>
      <c r="T5" s="101"/>
      <c r="U5" s="106"/>
      <c r="V5" s="102"/>
      <c r="W5" s="102"/>
      <c r="X5" s="101"/>
    </row>
    <row r="6" spans="1:24" s="32" customFormat="1" ht="12.75">
      <c r="A6" s="27" t="s">
        <v>9</v>
      </c>
      <c r="B6" s="30">
        <v>1144</v>
      </c>
      <c r="C6" s="29">
        <v>1130</v>
      </c>
      <c r="D6" s="29">
        <v>1118</v>
      </c>
      <c r="E6" s="31">
        <v>1127</v>
      </c>
      <c r="F6" s="107">
        <f ca="1">SUM(B6:E6)</f>
        <v>4519</v>
      </c>
      <c r="G6" s="29">
        <v>1103</v>
      </c>
      <c r="H6" s="29">
        <v>1087</v>
      </c>
      <c r="I6" s="29">
        <v>1102</v>
      </c>
      <c r="J6" s="31">
        <v>1108</v>
      </c>
      <c r="K6" s="107">
        <f ca="1">SUM(G6:J6)</f>
        <v>4400</v>
      </c>
      <c r="L6" s="29">
        <v>1054</v>
      </c>
      <c r="M6" s="29">
        <v>1044</v>
      </c>
      <c r="N6" s="29">
        <v>1006</v>
      </c>
      <c r="O6" s="31">
        <v>1007</v>
      </c>
      <c r="P6" s="107">
        <f ca="1">SUM(L6:O6)</f>
        <v>4111</v>
      </c>
      <c r="Q6" s="29">
        <v>977</v>
      </c>
      <c r="R6" s="29">
        <v>897</v>
      </c>
      <c r="S6" s="29">
        <v>849</v>
      </c>
      <c r="T6" s="130">
        <v>821</v>
      </c>
      <c r="U6" s="107">
        <f ca="1">SUM(Q6:T6)</f>
        <v>3544</v>
      </c>
      <c r="V6" s="147">
        <v>803</v>
      </c>
      <c r="W6" s="147">
        <v>805</v>
      </c>
      <c r="X6" s="130">
        <v>826</v>
      </c>
    </row>
    <row r="7" spans="1:24" s="32" customFormat="1" ht="12.75">
      <c r="A7" s="33" t="s">
        <v>59</v>
      </c>
      <c r="B7" s="36">
        <v>-0.27</v>
      </c>
      <c r="C7" s="34">
        <v>-0.21</v>
      </c>
      <c r="D7" s="34">
        <v>-0.15</v>
      </c>
      <c r="E7" s="35">
        <v>-0.1</v>
      </c>
      <c r="F7" s="108">
        <v>-0.19</v>
      </c>
      <c r="G7" s="34">
        <f t="shared" ref="G7:J7" ca="1" si="0">+G6/B6-1</f>
        <v>-3.5839160839160833E-2</v>
      </c>
      <c r="H7" s="34">
        <f t="shared" ca="1" si="0"/>
        <v>-3.8053097345132736E-2</v>
      </c>
      <c r="I7" s="34">
        <f t="shared" ca="1" si="0"/>
        <v>-1.4311270125223596E-2</v>
      </c>
      <c r="J7" s="35">
        <f t="shared" ca="1" si="0"/>
        <v>-1.685891748003554E-2</v>
      </c>
      <c r="K7" s="108">
        <f t="shared" ref="K7:T7" ca="1" si="1">+K6/F6-1</f>
        <v>-2.6333259570701428E-2</v>
      </c>
      <c r="L7" s="34">
        <f t="shared" ca="1" si="1"/>
        <v>-4.4424297370806887E-2</v>
      </c>
      <c r="M7" s="34">
        <f t="shared" ca="1" si="1"/>
        <v>-3.9558417663293488E-2</v>
      </c>
      <c r="N7" s="34">
        <f t="shared" ca="1" si="1"/>
        <v>-8.7114337568058087E-2</v>
      </c>
      <c r="O7" s="35">
        <f t="shared" ca="1" si="1"/>
        <v>-9.1155234657039674E-2</v>
      </c>
      <c r="P7" s="108">
        <f t="shared" ca="1" si="1"/>
        <v>-6.5681818181818175E-2</v>
      </c>
      <c r="Q7" s="34">
        <f t="shared" ca="1" si="1"/>
        <v>-7.3055028462998051E-2</v>
      </c>
      <c r="R7" s="34">
        <f t="shared" ca="1" si="1"/>
        <v>-0.14080459770114939</v>
      </c>
      <c r="S7" s="34">
        <f t="shared" ca="1" si="1"/>
        <v>-0.1560636182902585</v>
      </c>
      <c r="T7" s="131">
        <f t="shared" ca="1" si="1"/>
        <v>-0.18470705064548165</v>
      </c>
      <c r="U7" s="108">
        <f ca="1">+U6/P6-1</f>
        <v>-0.13792264655801512</v>
      </c>
      <c r="V7" s="148">
        <f ca="1">+V6/Q6-1</f>
        <v>-0.17809621289662236</v>
      </c>
      <c r="W7" s="148">
        <f ca="1">+W6/R6-1</f>
        <v>-0.10256410256410253</v>
      </c>
      <c r="X7" s="131">
        <f ca="1">+X6/S6-1</f>
        <v>-2.7090694935217874E-2</v>
      </c>
    </row>
    <row r="8" spans="1:24" s="32" customFormat="1" ht="12.75">
      <c r="A8" s="37"/>
      <c r="B8" s="40"/>
      <c r="C8" s="38"/>
      <c r="D8" s="38"/>
      <c r="E8" s="39"/>
      <c r="F8" s="109"/>
      <c r="G8" s="38"/>
      <c r="H8" s="38"/>
      <c r="I8" s="38"/>
      <c r="J8" s="39"/>
      <c r="K8" s="109"/>
      <c r="L8" s="38"/>
      <c r="M8" s="38"/>
      <c r="N8" s="38"/>
      <c r="O8" s="39"/>
      <c r="P8" s="109"/>
      <c r="Q8" s="38"/>
      <c r="R8" s="38"/>
      <c r="S8" s="38"/>
      <c r="T8" s="132"/>
      <c r="U8" s="109"/>
      <c r="V8" s="53"/>
      <c r="W8" s="53"/>
      <c r="X8" s="132"/>
    </row>
    <row r="9" spans="1:24" s="32" customFormat="1" ht="12.75">
      <c r="A9" s="41" t="s">
        <v>10</v>
      </c>
      <c r="B9" s="40"/>
      <c r="C9" s="38"/>
      <c r="D9" s="38"/>
      <c r="E9" s="39"/>
      <c r="F9" s="109"/>
      <c r="G9" s="38"/>
      <c r="H9" s="38"/>
      <c r="I9" s="38"/>
      <c r="J9" s="39"/>
      <c r="K9" s="109"/>
      <c r="L9" s="38"/>
      <c r="M9" s="38"/>
      <c r="N9" s="38"/>
      <c r="O9" s="39"/>
      <c r="P9" s="109"/>
      <c r="Q9" s="38"/>
      <c r="R9" s="38"/>
      <c r="S9" s="38"/>
      <c r="T9" s="132"/>
      <c r="U9" s="109"/>
      <c r="V9" s="53"/>
      <c r="W9" s="53"/>
      <c r="X9" s="132"/>
    </row>
    <row r="10" spans="1:24" s="32" customFormat="1" ht="12.75">
      <c r="A10" s="73" t="s">
        <v>11</v>
      </c>
      <c r="B10" s="45">
        <v>717</v>
      </c>
      <c r="C10" s="43">
        <v>718</v>
      </c>
      <c r="D10" s="43">
        <v>730</v>
      </c>
      <c r="E10" s="44">
        <v>711</v>
      </c>
      <c r="F10" s="110">
        <f ca="1">SUM(B10:E10)</f>
        <v>2876</v>
      </c>
      <c r="G10" s="43">
        <v>673</v>
      </c>
      <c r="H10" s="43">
        <v>660</v>
      </c>
      <c r="I10" s="43">
        <v>652</v>
      </c>
      <c r="J10" s="44">
        <v>607</v>
      </c>
      <c r="K10" s="110">
        <f ca="1">SUM(G10:J10)</f>
        <v>2592</v>
      </c>
      <c r="L10" s="43">
        <v>573</v>
      </c>
      <c r="M10" s="43">
        <v>576</v>
      </c>
      <c r="N10" s="43">
        <v>581</v>
      </c>
      <c r="O10" s="44">
        <v>545</v>
      </c>
      <c r="P10" s="110">
        <f ca="1">SUM(L10:O10)</f>
        <v>2275</v>
      </c>
      <c r="Q10" s="43">
        <v>539</v>
      </c>
      <c r="R10" s="43">
        <v>521</v>
      </c>
      <c r="S10" s="43">
        <v>526</v>
      </c>
      <c r="T10" s="133">
        <v>494</v>
      </c>
      <c r="U10" s="110">
        <f ca="1">SUM(Q10:T10)</f>
        <v>2080</v>
      </c>
      <c r="V10" s="149">
        <v>484</v>
      </c>
      <c r="W10" s="149">
        <v>493</v>
      </c>
      <c r="X10" s="133">
        <v>510</v>
      </c>
    </row>
    <row r="11" spans="1:24" s="32" customFormat="1" ht="12.75">
      <c r="A11" s="73" t="s">
        <v>12</v>
      </c>
      <c r="B11" s="40">
        <v>176</v>
      </c>
      <c r="C11" s="38">
        <v>171</v>
      </c>
      <c r="D11" s="43">
        <v>160</v>
      </c>
      <c r="E11" s="44">
        <v>196</v>
      </c>
      <c r="F11" s="110">
        <f ca="1">SUM(B11:E11)</f>
        <v>703</v>
      </c>
      <c r="G11" s="43">
        <v>220</v>
      </c>
      <c r="H11" s="43">
        <v>218</v>
      </c>
      <c r="I11" s="43">
        <v>218</v>
      </c>
      <c r="J11" s="44">
        <v>282</v>
      </c>
      <c r="K11" s="110">
        <f ca="1">SUM(G11:J11)</f>
        <v>938</v>
      </c>
      <c r="L11" s="43">
        <v>277</v>
      </c>
      <c r="M11" s="43">
        <v>271</v>
      </c>
      <c r="N11" s="43">
        <v>234</v>
      </c>
      <c r="O11" s="44">
        <v>269</v>
      </c>
      <c r="P11" s="110">
        <f ca="1">SUM(L11:O11)</f>
        <v>1051</v>
      </c>
      <c r="Q11" s="43">
        <v>244</v>
      </c>
      <c r="R11" s="43">
        <v>188</v>
      </c>
      <c r="S11" s="43">
        <v>139</v>
      </c>
      <c r="T11" s="133">
        <v>158</v>
      </c>
      <c r="U11" s="110">
        <f ca="1">SUM(Q11:T11)</f>
        <v>729</v>
      </c>
      <c r="V11" s="149">
        <v>145</v>
      </c>
      <c r="W11" s="149">
        <v>145</v>
      </c>
      <c r="X11" s="133">
        <v>138</v>
      </c>
    </row>
    <row r="12" spans="1:24" s="32" customFormat="1" ht="12.75">
      <c r="A12" s="73" t="s">
        <v>39</v>
      </c>
      <c r="B12" s="40">
        <v>7</v>
      </c>
      <c r="C12" s="38">
        <v>8</v>
      </c>
      <c r="D12" s="43">
        <v>8</v>
      </c>
      <c r="E12" s="44">
        <v>8</v>
      </c>
      <c r="F12" s="110">
        <f ca="1">SUM(B12:E12)</f>
        <v>31</v>
      </c>
      <c r="G12" s="43">
        <v>7</v>
      </c>
      <c r="H12" s="43">
        <v>7</v>
      </c>
      <c r="I12" s="43">
        <v>6</v>
      </c>
      <c r="J12" s="44">
        <v>6</v>
      </c>
      <c r="K12" s="110">
        <f ca="1">SUM(G12:J12)</f>
        <v>26</v>
      </c>
      <c r="L12" s="43">
        <v>6</v>
      </c>
      <c r="M12" s="43">
        <v>5</v>
      </c>
      <c r="N12" s="43">
        <v>6</v>
      </c>
      <c r="O12" s="44">
        <v>5</v>
      </c>
      <c r="P12" s="110">
        <f ca="1">SUM(L12:O12)</f>
        <v>22</v>
      </c>
      <c r="Q12" s="43">
        <v>4</v>
      </c>
      <c r="R12" s="43">
        <v>6</v>
      </c>
      <c r="S12" s="43">
        <v>5</v>
      </c>
      <c r="T12" s="133">
        <v>4</v>
      </c>
      <c r="U12" s="110">
        <f ca="1">SUM(Q12:T12)</f>
        <v>19</v>
      </c>
      <c r="V12" s="149">
        <v>5</v>
      </c>
      <c r="W12" s="149">
        <v>4</v>
      </c>
      <c r="X12" s="133">
        <v>4</v>
      </c>
    </row>
    <row r="13" spans="1:24" s="32" customFormat="1" ht="12.75">
      <c r="A13" s="41" t="s">
        <v>10</v>
      </c>
      <c r="B13" s="30">
        <f t="shared" ref="B13" ca="1" si="2">SUM(B10:B12)</f>
        <v>900</v>
      </c>
      <c r="C13" s="29">
        <f t="shared" ref="C13:H13" ca="1" si="3">SUM(C10:C12)</f>
        <v>897</v>
      </c>
      <c r="D13" s="29">
        <f t="shared" ca="1" si="3"/>
        <v>898</v>
      </c>
      <c r="E13" s="31">
        <f t="shared" ca="1" si="3"/>
        <v>915</v>
      </c>
      <c r="F13" s="107">
        <f t="shared" ca="1" si="3"/>
        <v>3610</v>
      </c>
      <c r="G13" s="29">
        <f t="shared" ca="1" si="3"/>
        <v>900</v>
      </c>
      <c r="H13" s="29">
        <f t="shared" ca="1" si="3"/>
        <v>885</v>
      </c>
      <c r="I13" s="29">
        <f t="shared" ref="I13:K13" ca="1" si="4">SUM(I10:I12)</f>
        <v>876</v>
      </c>
      <c r="J13" s="31">
        <f t="shared" ca="1" si="4"/>
        <v>895</v>
      </c>
      <c r="K13" s="107">
        <f t="shared" ca="1" si="4"/>
        <v>3556</v>
      </c>
      <c r="L13" s="29">
        <f ca="1">SUM(L10:L12)</f>
        <v>856</v>
      </c>
      <c r="M13" s="29">
        <f t="shared" ref="M13:N13" ca="1" si="5">SUM(M10:M12)</f>
        <v>852</v>
      </c>
      <c r="N13" s="29">
        <f t="shared" ca="1" si="5"/>
        <v>821</v>
      </c>
      <c r="O13" s="31">
        <f t="shared" ref="O13:P13" ca="1" si="6">SUM(O10:O12)</f>
        <v>819</v>
      </c>
      <c r="P13" s="107">
        <f t="shared" ca="1" si="6"/>
        <v>3348</v>
      </c>
      <c r="Q13" s="29">
        <f t="shared" ref="Q13:R13" ca="1" si="7">SUM(Q10:Q12)</f>
        <v>787</v>
      </c>
      <c r="R13" s="29">
        <f t="shared" ca="1" si="7"/>
        <v>715</v>
      </c>
      <c r="S13" s="29">
        <f t="shared" ref="S13:U13" ca="1" si="8">SUM(S10:S12)</f>
        <v>670</v>
      </c>
      <c r="T13" s="130">
        <f t="shared" ca="1" si="8"/>
        <v>656</v>
      </c>
      <c r="U13" s="107">
        <f t="shared" ca="1" si="8"/>
        <v>2828</v>
      </c>
      <c r="V13" s="147">
        <f t="shared" ref="V13:W13" ca="1" si="9">SUM(V10:V12)</f>
        <v>634</v>
      </c>
      <c r="W13" s="147">
        <f t="shared" ca="1" si="9"/>
        <v>642</v>
      </c>
      <c r="X13" s="130">
        <f t="shared" ref="X13" ca="1" si="10">SUM(X10:X12)</f>
        <v>652</v>
      </c>
    </row>
    <row r="14" spans="1:24" s="32" customFormat="1" ht="12.75">
      <c r="A14" s="33" t="s">
        <v>59</v>
      </c>
      <c r="B14" s="36">
        <v>-0.3</v>
      </c>
      <c r="C14" s="34">
        <v>-0.22</v>
      </c>
      <c r="D14" s="34">
        <v>-0.14000000000000001</v>
      </c>
      <c r="E14" s="35">
        <v>-0.08</v>
      </c>
      <c r="F14" s="108">
        <v>-0.2</v>
      </c>
      <c r="G14" s="34">
        <f t="shared" ref="G14:J14" ca="1" si="11">+G13/B13-1</f>
        <v>0</v>
      </c>
      <c r="H14" s="34">
        <f t="shared" ca="1" si="11"/>
        <v>-1.3377926421404673E-2</v>
      </c>
      <c r="I14" s="34">
        <f t="shared" ca="1" si="11"/>
        <v>-2.4498886414253906E-2</v>
      </c>
      <c r="J14" s="35">
        <f t="shared" ca="1" si="11"/>
        <v>-2.1857923497267784E-2</v>
      </c>
      <c r="K14" s="108">
        <f t="shared" ref="K14:T14" ca="1" si="12">+K13/F13-1</f>
        <v>-1.4958448753462639E-2</v>
      </c>
      <c r="L14" s="34">
        <f t="shared" ca="1" si="12"/>
        <v>-4.8888888888888871E-2</v>
      </c>
      <c r="M14" s="34">
        <f t="shared" ca="1" si="12"/>
        <v>-3.7288135593220306E-2</v>
      </c>
      <c r="N14" s="34">
        <f t="shared" ca="1" si="12"/>
        <v>-6.2785388127853836E-2</v>
      </c>
      <c r="O14" s="35">
        <f t="shared" ca="1" si="12"/>
        <v>-8.4916201117318457E-2</v>
      </c>
      <c r="P14" s="108">
        <f t="shared" ca="1" si="12"/>
        <v>-5.8492688413948279E-2</v>
      </c>
      <c r="Q14" s="34">
        <f t="shared" ca="1" si="12"/>
        <v>-8.0607476635514042E-2</v>
      </c>
      <c r="R14" s="34">
        <f t="shared" ca="1" si="12"/>
        <v>-0.16079812206572774</v>
      </c>
      <c r="S14" s="34">
        <f t="shared" ca="1" si="12"/>
        <v>-0.18392204628501829</v>
      </c>
      <c r="T14" s="131">
        <f t="shared" ca="1" si="12"/>
        <v>-0.19902319902319898</v>
      </c>
      <c r="U14" s="108">
        <f ca="1">+U13/P13-1</f>
        <v>-0.1553166069295101</v>
      </c>
      <c r="V14" s="148">
        <f ca="1">+V13/Q13-1</f>
        <v>-0.1944091486658196</v>
      </c>
      <c r="W14" s="148">
        <f ca="1">+W13/R13-1</f>
        <v>-0.10209790209790215</v>
      </c>
      <c r="X14" s="131">
        <f ca="1">+X13/S13-1</f>
        <v>-2.68656716417911E-2</v>
      </c>
    </row>
    <row r="15" spans="1:24" s="32" customFormat="1" ht="12.75">
      <c r="A15" s="41" t="s">
        <v>13</v>
      </c>
      <c r="B15" s="40"/>
      <c r="C15" s="38"/>
      <c r="D15" s="38"/>
      <c r="E15" s="39"/>
      <c r="F15" s="109"/>
      <c r="G15" s="38"/>
      <c r="H15" s="38"/>
      <c r="I15" s="38"/>
      <c r="J15" s="39"/>
      <c r="K15" s="109"/>
      <c r="L15" s="38"/>
      <c r="M15" s="38"/>
      <c r="N15" s="38"/>
      <c r="O15" s="39"/>
      <c r="P15" s="109"/>
      <c r="Q15" s="38"/>
      <c r="R15" s="38"/>
      <c r="S15" s="38"/>
      <c r="T15" s="132"/>
      <c r="U15" s="109"/>
      <c r="V15" s="53"/>
      <c r="W15" s="53"/>
      <c r="X15" s="132"/>
    </row>
    <row r="16" spans="1:24" s="32" customFormat="1" ht="12.75">
      <c r="A16" s="73" t="s">
        <v>11</v>
      </c>
      <c r="B16" s="40">
        <v>244</v>
      </c>
      <c r="C16" s="38">
        <v>232</v>
      </c>
      <c r="D16" s="43">
        <v>221</v>
      </c>
      <c r="E16" s="44">
        <v>211</v>
      </c>
      <c r="F16" s="110">
        <f t="shared" ref="F16:F18" ca="1" si="13">SUM(B16:E16)</f>
        <v>908</v>
      </c>
      <c r="G16" s="43">
        <v>203</v>
      </c>
      <c r="H16" s="43">
        <v>202</v>
      </c>
      <c r="I16" s="43">
        <v>210</v>
      </c>
      <c r="J16" s="44">
        <v>201</v>
      </c>
      <c r="K16" s="110">
        <f ca="1">SUM(G16:J16)</f>
        <v>816</v>
      </c>
      <c r="L16" s="43">
        <v>186</v>
      </c>
      <c r="M16" s="43">
        <v>181</v>
      </c>
      <c r="N16" s="43">
        <v>179</v>
      </c>
      <c r="O16" s="44">
        <v>171</v>
      </c>
      <c r="P16" s="110">
        <f ca="1">SUM(L16:O16)</f>
        <v>717</v>
      </c>
      <c r="Q16" s="43">
        <v>171</v>
      </c>
      <c r="R16" s="43">
        <v>171</v>
      </c>
      <c r="S16" s="43">
        <v>172</v>
      </c>
      <c r="T16" s="133">
        <v>158</v>
      </c>
      <c r="U16" s="110">
        <f ca="1">SUM(Q16:T16)</f>
        <v>672</v>
      </c>
      <c r="V16" s="149">
        <v>156</v>
      </c>
      <c r="W16" s="149">
        <v>153</v>
      </c>
      <c r="X16" s="133">
        <v>156</v>
      </c>
    </row>
    <row r="17" spans="1:24" s="32" customFormat="1" ht="12.75">
      <c r="A17" s="73" t="s">
        <v>12</v>
      </c>
      <c r="B17" s="40">
        <v>7</v>
      </c>
      <c r="C17" s="38">
        <v>9</v>
      </c>
      <c r="D17" s="43">
        <v>7</v>
      </c>
      <c r="E17" s="44">
        <v>9</v>
      </c>
      <c r="F17" s="110">
        <f t="shared" ca="1" si="13"/>
        <v>32</v>
      </c>
      <c r="G17" s="43">
        <v>7</v>
      </c>
      <c r="H17" s="43">
        <v>7</v>
      </c>
      <c r="I17" s="43">
        <v>22</v>
      </c>
      <c r="J17" s="44">
        <v>18</v>
      </c>
      <c r="K17" s="110">
        <f ca="1">SUM(G17:J17)</f>
        <v>54</v>
      </c>
      <c r="L17" s="43">
        <v>18</v>
      </c>
      <c r="M17" s="43">
        <v>16</v>
      </c>
      <c r="N17" s="43">
        <v>12</v>
      </c>
      <c r="O17" s="44">
        <v>22</v>
      </c>
      <c r="P17" s="110">
        <f ca="1">SUM(L17:O17)</f>
        <v>68</v>
      </c>
      <c r="Q17" s="43">
        <v>23</v>
      </c>
      <c r="R17" s="43">
        <v>17</v>
      </c>
      <c r="S17" s="43">
        <v>12</v>
      </c>
      <c r="T17" s="133">
        <v>11</v>
      </c>
      <c r="U17" s="110">
        <f ca="1">SUM(Q17:T17)</f>
        <v>63</v>
      </c>
      <c r="V17" s="149">
        <v>18</v>
      </c>
      <c r="W17" s="149">
        <v>14</v>
      </c>
      <c r="X17" s="133">
        <v>22</v>
      </c>
    </row>
    <row r="18" spans="1:24" s="32" customFormat="1" ht="12.75">
      <c r="A18" s="73" t="s">
        <v>39</v>
      </c>
      <c r="B18" s="40">
        <v>39</v>
      </c>
      <c r="C18" s="38">
        <v>45</v>
      </c>
      <c r="D18" s="43">
        <v>46</v>
      </c>
      <c r="E18" s="44">
        <v>47</v>
      </c>
      <c r="F18" s="110">
        <f t="shared" ca="1" si="13"/>
        <v>177</v>
      </c>
      <c r="G18" s="43">
        <v>44</v>
      </c>
      <c r="H18" s="43">
        <v>46</v>
      </c>
      <c r="I18" s="43">
        <v>49</v>
      </c>
      <c r="J18" s="44">
        <v>49</v>
      </c>
      <c r="K18" s="110">
        <f ca="1">SUM(G18:J18)</f>
        <v>188</v>
      </c>
      <c r="L18" s="43">
        <v>46</v>
      </c>
      <c r="M18" s="43">
        <v>45</v>
      </c>
      <c r="N18" s="43">
        <v>46</v>
      </c>
      <c r="O18" s="44">
        <v>52</v>
      </c>
      <c r="P18" s="110">
        <f ca="1">SUM(L18:O18)</f>
        <v>189</v>
      </c>
      <c r="Q18" s="43">
        <v>51</v>
      </c>
      <c r="R18" s="43">
        <v>48</v>
      </c>
      <c r="S18" s="43">
        <v>48</v>
      </c>
      <c r="T18" s="133">
        <v>47</v>
      </c>
      <c r="U18" s="110">
        <f ca="1">SUM(Q18:T18)</f>
        <v>194</v>
      </c>
      <c r="V18" s="149">
        <v>38</v>
      </c>
      <c r="W18" s="149">
        <v>39</v>
      </c>
      <c r="X18" s="133">
        <v>38</v>
      </c>
    </row>
    <row r="19" spans="1:24" s="32" customFormat="1" ht="12.75">
      <c r="A19" s="41" t="s">
        <v>13</v>
      </c>
      <c r="B19" s="49">
        <f t="shared" ref="B19" ca="1" si="14">SUM(B16:B18)</f>
        <v>290</v>
      </c>
      <c r="C19" s="47">
        <f t="shared" ref="C19:H19" ca="1" si="15">SUM(C16:C18)</f>
        <v>286</v>
      </c>
      <c r="D19" s="47">
        <f t="shared" ca="1" si="15"/>
        <v>274</v>
      </c>
      <c r="E19" s="31">
        <f t="shared" ca="1" si="15"/>
        <v>267</v>
      </c>
      <c r="F19" s="107">
        <f t="shared" ca="1" si="15"/>
        <v>1117</v>
      </c>
      <c r="G19" s="47">
        <f t="shared" ca="1" si="15"/>
        <v>254</v>
      </c>
      <c r="H19" s="47">
        <f t="shared" ca="1" si="15"/>
        <v>255</v>
      </c>
      <c r="I19" s="47">
        <f t="shared" ref="I19:J19" ca="1" si="16">SUM(I16:I18)</f>
        <v>281</v>
      </c>
      <c r="J19" s="48">
        <f t="shared" ca="1" si="16"/>
        <v>268</v>
      </c>
      <c r="K19" s="107">
        <f t="shared" ref="K19" ca="1" si="17">SUM(K16:K18)</f>
        <v>1058</v>
      </c>
      <c r="L19" s="29">
        <f ca="1">SUM(L16:L18)</f>
        <v>250</v>
      </c>
      <c r="M19" s="47">
        <f t="shared" ref="M19:N19" ca="1" si="18">SUM(M16:M18)</f>
        <v>242</v>
      </c>
      <c r="N19" s="47">
        <f t="shared" ca="1" si="18"/>
        <v>237</v>
      </c>
      <c r="O19" s="48">
        <f t="shared" ref="O19:P19" ca="1" si="19">SUM(O16:O18)</f>
        <v>245</v>
      </c>
      <c r="P19" s="107">
        <f t="shared" ca="1" si="19"/>
        <v>974</v>
      </c>
      <c r="Q19" s="47">
        <f t="shared" ref="Q19:R19" ca="1" si="20">SUM(Q16:Q18)</f>
        <v>245</v>
      </c>
      <c r="R19" s="47">
        <f t="shared" ca="1" si="20"/>
        <v>236</v>
      </c>
      <c r="S19" s="47">
        <f t="shared" ref="S19:U19" ca="1" si="21">SUM(S16:S18)</f>
        <v>232</v>
      </c>
      <c r="T19" s="134">
        <f t="shared" ca="1" si="21"/>
        <v>216</v>
      </c>
      <c r="U19" s="107">
        <f t="shared" ca="1" si="21"/>
        <v>929</v>
      </c>
      <c r="V19" s="150">
        <f t="shared" ref="V19:W19" ca="1" si="22">SUM(V16:V18)</f>
        <v>212</v>
      </c>
      <c r="W19" s="150">
        <f t="shared" ca="1" si="22"/>
        <v>206</v>
      </c>
      <c r="X19" s="134">
        <f t="shared" ref="X19" ca="1" si="23">SUM(X16:X18)</f>
        <v>216</v>
      </c>
    </row>
    <row r="20" spans="1:24" s="23" customFormat="1" ht="12.75">
      <c r="A20" s="33" t="s">
        <v>59</v>
      </c>
      <c r="B20" s="36">
        <v>-0.11</v>
      </c>
      <c r="C20" s="34">
        <v>-7.0000000000000007E-2</v>
      </c>
      <c r="D20" s="34">
        <v>-0.1</v>
      </c>
      <c r="E20" s="35">
        <v>-0.13</v>
      </c>
      <c r="F20" s="108">
        <v>-0.1</v>
      </c>
      <c r="G20" s="34">
        <f t="shared" ref="G20:J20" ca="1" si="24">+G19/B19-1</f>
        <v>-0.12413793103448278</v>
      </c>
      <c r="H20" s="34">
        <f t="shared" ca="1" si="24"/>
        <v>-0.10839160839160844</v>
      </c>
      <c r="I20" s="34">
        <f t="shared" ca="1" si="24"/>
        <v>2.5547445255474477E-2</v>
      </c>
      <c r="J20" s="35">
        <f t="shared" ca="1" si="24"/>
        <v>3.7453183520599342E-3</v>
      </c>
      <c r="K20" s="108">
        <f t="shared" ref="K20:T20" ca="1" si="25">+K19/F19-1</f>
        <v>-5.2820053715308846E-2</v>
      </c>
      <c r="L20" s="34">
        <f t="shared" ca="1" si="25"/>
        <v>-1.5748031496062964E-2</v>
      </c>
      <c r="M20" s="34">
        <f t="shared" ca="1" si="25"/>
        <v>-5.0980392156862786E-2</v>
      </c>
      <c r="N20" s="34">
        <f t="shared" ca="1" si="25"/>
        <v>-0.15658362989323849</v>
      </c>
      <c r="O20" s="35">
        <f t="shared" ca="1" si="25"/>
        <v>-8.582089552238803E-2</v>
      </c>
      <c r="P20" s="108">
        <f t="shared" ca="1" si="25"/>
        <v>-7.9395085066162552E-2</v>
      </c>
      <c r="Q20" s="34">
        <f t="shared" ca="1" si="25"/>
        <v>-2.0000000000000018E-2</v>
      </c>
      <c r="R20" s="34">
        <f t="shared" ca="1" si="25"/>
        <v>-2.4793388429752095E-2</v>
      </c>
      <c r="S20" s="34">
        <f t="shared" ca="1" si="25"/>
        <v>-2.1097046413502074E-2</v>
      </c>
      <c r="T20" s="131">
        <f t="shared" ca="1" si="25"/>
        <v>-0.11836734693877549</v>
      </c>
      <c r="U20" s="108">
        <f ca="1">+U19/P19-1</f>
        <v>-4.62012320328542E-2</v>
      </c>
      <c r="V20" s="148">
        <f ca="1">+V19/Q19-1</f>
        <v>-0.13469387755102036</v>
      </c>
      <c r="W20" s="148">
        <f ca="1">+W19/R19-1</f>
        <v>-0.1271186440677966</v>
      </c>
      <c r="X20" s="131">
        <f ca="1">+X19/S19-1</f>
        <v>-6.8965517241379337E-2</v>
      </c>
    </row>
    <row r="21" spans="1:24" s="23" customFormat="1" ht="12.75">
      <c r="A21" s="50" t="s">
        <v>20</v>
      </c>
      <c r="B21" s="26"/>
      <c r="C21" s="24"/>
      <c r="D21" s="38"/>
      <c r="E21" s="39"/>
      <c r="F21" s="109"/>
      <c r="G21" s="38"/>
      <c r="H21" s="38"/>
      <c r="I21" s="38"/>
      <c r="J21" s="39"/>
      <c r="K21" s="109"/>
      <c r="L21" s="38"/>
      <c r="M21" s="38"/>
      <c r="N21" s="38"/>
      <c r="O21" s="39"/>
      <c r="P21" s="109"/>
      <c r="Q21" s="38"/>
      <c r="R21" s="38"/>
      <c r="S21" s="38"/>
      <c r="T21" s="132"/>
      <c r="U21" s="109"/>
      <c r="V21" s="53"/>
      <c r="W21" s="53"/>
      <c r="X21" s="132"/>
    </row>
    <row r="22" spans="1:24" s="32" customFormat="1" ht="12.75">
      <c r="A22" s="42" t="s">
        <v>33</v>
      </c>
      <c r="B22" s="40">
        <v>528</v>
      </c>
      <c r="C22" s="38">
        <v>514</v>
      </c>
      <c r="D22" s="43">
        <v>522</v>
      </c>
      <c r="E22" s="44">
        <v>506</v>
      </c>
      <c r="F22" s="110">
        <f t="shared" ref="F22:F27" ca="1" si="26">SUM(B22:E22)</f>
        <v>2070</v>
      </c>
      <c r="G22" s="43">
        <v>496</v>
      </c>
      <c r="H22" s="43">
        <v>484</v>
      </c>
      <c r="I22" s="43">
        <v>495</v>
      </c>
      <c r="J22" s="44">
        <v>488</v>
      </c>
      <c r="K22" s="110">
        <f t="shared" ref="K22:K27" ca="1" si="27">SUM(G22:J22)</f>
        <v>1963</v>
      </c>
      <c r="L22" s="43">
        <v>470</v>
      </c>
      <c r="M22" s="43">
        <v>472</v>
      </c>
      <c r="N22" s="43">
        <v>468</v>
      </c>
      <c r="O22" s="44">
        <v>446</v>
      </c>
      <c r="P22" s="110">
        <f t="shared" ref="P22:P27" ca="1" si="28">SUM(L22:O22)</f>
        <v>1856</v>
      </c>
      <c r="Q22" s="43">
        <v>436</v>
      </c>
      <c r="R22" s="43">
        <v>415</v>
      </c>
      <c r="S22" s="43">
        <v>410</v>
      </c>
      <c r="T22" s="133">
        <v>398</v>
      </c>
      <c r="U22" s="110">
        <f t="shared" ref="U22:U27" ca="1" si="29">SUM(Q22:T22)</f>
        <v>1659</v>
      </c>
      <c r="V22" s="149">
        <v>372</v>
      </c>
      <c r="W22" s="149">
        <v>363</v>
      </c>
      <c r="X22" s="133">
        <v>358</v>
      </c>
    </row>
    <row r="23" spans="1:24" s="32" customFormat="1" ht="12.75">
      <c r="A23" s="42" t="s">
        <v>32</v>
      </c>
      <c r="B23" s="40">
        <v>172</v>
      </c>
      <c r="C23" s="38">
        <v>162</v>
      </c>
      <c r="D23" s="43">
        <v>151</v>
      </c>
      <c r="E23" s="44">
        <v>179</v>
      </c>
      <c r="F23" s="110">
        <f t="shared" ca="1" si="26"/>
        <v>664</v>
      </c>
      <c r="G23" s="43">
        <v>176</v>
      </c>
      <c r="H23" s="43">
        <v>163</v>
      </c>
      <c r="I23" s="43">
        <v>161</v>
      </c>
      <c r="J23" s="44">
        <v>227</v>
      </c>
      <c r="K23" s="110">
        <f t="shared" ca="1" si="27"/>
        <v>727</v>
      </c>
      <c r="L23" s="43">
        <v>224</v>
      </c>
      <c r="M23" s="43">
        <v>209</v>
      </c>
      <c r="N23" s="43">
        <v>185</v>
      </c>
      <c r="O23" s="44">
        <v>214</v>
      </c>
      <c r="P23" s="110">
        <f t="shared" ca="1" si="28"/>
        <v>832</v>
      </c>
      <c r="Q23" s="43">
        <v>193</v>
      </c>
      <c r="R23" s="43">
        <v>149</v>
      </c>
      <c r="S23" s="43">
        <v>112</v>
      </c>
      <c r="T23" s="133">
        <v>142</v>
      </c>
      <c r="U23" s="110">
        <f t="shared" ca="1" si="29"/>
        <v>596</v>
      </c>
      <c r="V23" s="149">
        <v>123</v>
      </c>
      <c r="W23" s="149">
        <v>117</v>
      </c>
      <c r="X23" s="133">
        <v>102</v>
      </c>
    </row>
    <row r="24" spans="1:24" s="32" customFormat="1" ht="12.75">
      <c r="A24" s="42" t="s">
        <v>40</v>
      </c>
      <c r="B24" s="40">
        <v>39</v>
      </c>
      <c r="C24" s="38">
        <v>43</v>
      </c>
      <c r="D24" s="43">
        <v>45</v>
      </c>
      <c r="E24" s="44">
        <v>48</v>
      </c>
      <c r="F24" s="110">
        <f t="shared" ca="1" si="26"/>
        <v>175</v>
      </c>
      <c r="G24" s="43">
        <v>43</v>
      </c>
      <c r="H24" s="43">
        <v>46</v>
      </c>
      <c r="I24" s="43">
        <v>48</v>
      </c>
      <c r="J24" s="44">
        <v>48</v>
      </c>
      <c r="K24" s="110">
        <f t="shared" ca="1" si="27"/>
        <v>185</v>
      </c>
      <c r="L24" s="43">
        <v>46</v>
      </c>
      <c r="M24" s="43">
        <v>44</v>
      </c>
      <c r="N24" s="43">
        <v>45</v>
      </c>
      <c r="O24" s="44">
        <v>52</v>
      </c>
      <c r="P24" s="110">
        <f t="shared" ca="1" si="28"/>
        <v>187</v>
      </c>
      <c r="Q24" s="43">
        <v>50</v>
      </c>
      <c r="R24" s="43">
        <v>48</v>
      </c>
      <c r="S24" s="43">
        <v>48</v>
      </c>
      <c r="T24" s="133">
        <v>46</v>
      </c>
      <c r="U24" s="110">
        <f t="shared" ca="1" si="29"/>
        <v>192</v>
      </c>
      <c r="V24" s="149">
        <v>38</v>
      </c>
      <c r="W24" s="149">
        <v>38</v>
      </c>
      <c r="X24" s="133">
        <v>38</v>
      </c>
    </row>
    <row r="25" spans="1:24" s="32" customFormat="1" ht="12.75">
      <c r="A25" s="42" t="s">
        <v>47</v>
      </c>
      <c r="B25" s="40">
        <v>194</v>
      </c>
      <c r="C25" s="38">
        <v>193</v>
      </c>
      <c r="D25" s="43">
        <v>182</v>
      </c>
      <c r="E25" s="44">
        <v>178</v>
      </c>
      <c r="F25" s="110">
        <f t="shared" ca="1" si="26"/>
        <v>747</v>
      </c>
      <c r="G25" s="43">
        <v>171</v>
      </c>
      <c r="H25" s="43">
        <v>173</v>
      </c>
      <c r="I25" s="43">
        <v>179</v>
      </c>
      <c r="J25" s="44">
        <v>169</v>
      </c>
      <c r="K25" s="110">
        <f t="shared" ca="1" si="27"/>
        <v>692</v>
      </c>
      <c r="L25" s="43">
        <v>163</v>
      </c>
      <c r="M25" s="43">
        <v>156</v>
      </c>
      <c r="N25" s="43">
        <v>165</v>
      </c>
      <c r="O25" s="44">
        <v>252</v>
      </c>
      <c r="P25" s="110">
        <f t="shared" ca="1" si="28"/>
        <v>736</v>
      </c>
      <c r="Q25" s="43">
        <v>150</v>
      </c>
      <c r="R25" s="43">
        <v>152</v>
      </c>
      <c r="S25" s="43">
        <v>158</v>
      </c>
      <c r="T25" s="133">
        <v>157</v>
      </c>
      <c r="U25" s="110">
        <f t="shared" ca="1" si="29"/>
        <v>617</v>
      </c>
      <c r="V25" s="149">
        <v>145</v>
      </c>
      <c r="W25" s="149">
        <v>148</v>
      </c>
      <c r="X25" s="133">
        <v>150</v>
      </c>
    </row>
    <row r="26" spans="1:24" s="32" customFormat="1" ht="12.75">
      <c r="A26" s="42" t="s">
        <v>48</v>
      </c>
      <c r="B26" s="40">
        <v>7</v>
      </c>
      <c r="C26" s="38">
        <v>9</v>
      </c>
      <c r="D26" s="43">
        <v>6</v>
      </c>
      <c r="E26" s="44">
        <v>7</v>
      </c>
      <c r="F26" s="110">
        <f t="shared" ca="1" si="26"/>
        <v>29</v>
      </c>
      <c r="G26" s="43">
        <v>6</v>
      </c>
      <c r="H26" s="43">
        <v>4</v>
      </c>
      <c r="I26" s="43">
        <v>15</v>
      </c>
      <c r="J26" s="44">
        <v>12</v>
      </c>
      <c r="K26" s="110">
        <f t="shared" ca="1" si="27"/>
        <v>37</v>
      </c>
      <c r="L26" s="43">
        <v>12</v>
      </c>
      <c r="M26" s="43">
        <v>11</v>
      </c>
      <c r="N26" s="43">
        <v>9</v>
      </c>
      <c r="O26" s="44">
        <v>16</v>
      </c>
      <c r="P26" s="110">
        <f t="shared" ca="1" si="28"/>
        <v>48</v>
      </c>
      <c r="Q26" s="43">
        <v>18</v>
      </c>
      <c r="R26" s="43">
        <v>14</v>
      </c>
      <c r="S26" s="43">
        <v>11</v>
      </c>
      <c r="T26" s="133">
        <v>9</v>
      </c>
      <c r="U26" s="110">
        <f t="shared" ca="1" si="29"/>
        <v>52</v>
      </c>
      <c r="V26" s="149">
        <v>14</v>
      </c>
      <c r="W26" s="149">
        <v>9</v>
      </c>
      <c r="X26" s="133">
        <v>15</v>
      </c>
    </row>
    <row r="27" spans="1:24" s="32" customFormat="1" ht="12.75">
      <c r="A27" s="42" t="s">
        <v>41</v>
      </c>
      <c r="B27" s="40">
        <v>7</v>
      </c>
      <c r="C27" s="38">
        <v>10</v>
      </c>
      <c r="D27" s="43">
        <v>9</v>
      </c>
      <c r="E27" s="44">
        <v>7</v>
      </c>
      <c r="F27" s="110">
        <f t="shared" ca="1" si="26"/>
        <v>33</v>
      </c>
      <c r="G27" s="43">
        <v>8</v>
      </c>
      <c r="H27" s="43">
        <v>7</v>
      </c>
      <c r="I27" s="43">
        <v>7</v>
      </c>
      <c r="J27" s="44">
        <v>7</v>
      </c>
      <c r="K27" s="110">
        <f t="shared" ca="1" si="27"/>
        <v>29</v>
      </c>
      <c r="L27" s="43">
        <v>6</v>
      </c>
      <c r="M27" s="43">
        <v>6</v>
      </c>
      <c r="N27" s="43">
        <v>7</v>
      </c>
      <c r="O27" s="44">
        <v>5</v>
      </c>
      <c r="P27" s="110">
        <f t="shared" ca="1" si="28"/>
        <v>24</v>
      </c>
      <c r="Q27" s="43">
        <v>5</v>
      </c>
      <c r="R27" s="43">
        <v>6</v>
      </c>
      <c r="S27" s="43">
        <v>5</v>
      </c>
      <c r="T27" s="133">
        <v>5</v>
      </c>
      <c r="U27" s="110">
        <f t="shared" ca="1" si="29"/>
        <v>21</v>
      </c>
      <c r="V27" s="149">
        <v>5</v>
      </c>
      <c r="W27" s="149">
        <v>5</v>
      </c>
      <c r="X27" s="133">
        <v>4</v>
      </c>
    </row>
    <row r="28" spans="1:24" s="52" customFormat="1" ht="12.75">
      <c r="A28" s="51"/>
      <c r="B28" s="54"/>
      <c r="C28" s="53"/>
      <c r="D28" s="38"/>
      <c r="E28" s="39"/>
      <c r="F28" s="109"/>
      <c r="G28" s="38"/>
      <c r="H28" s="38"/>
      <c r="I28" s="38"/>
      <c r="J28" s="39"/>
      <c r="K28" s="109"/>
      <c r="L28" s="38"/>
      <c r="M28" s="38"/>
      <c r="N28" s="38"/>
      <c r="O28" s="39"/>
      <c r="P28" s="109"/>
      <c r="Q28" s="38"/>
      <c r="R28" s="38"/>
      <c r="S28" s="38"/>
      <c r="T28" s="132"/>
      <c r="U28" s="109"/>
      <c r="V28" s="53"/>
      <c r="W28" s="53"/>
      <c r="X28" s="132"/>
    </row>
    <row r="29" spans="1:24" s="52" customFormat="1" ht="12.75">
      <c r="A29" s="55" t="s">
        <v>14</v>
      </c>
      <c r="B29" s="56">
        <f t="shared" ref="B29:C29" ca="1" si="30">B22+B23+B25+B26</f>
        <v>901</v>
      </c>
      <c r="C29" s="57">
        <f t="shared" ca="1" si="30"/>
        <v>878</v>
      </c>
      <c r="D29" s="64">
        <f t="shared" ref="D29:I29" ca="1" si="31">D22+D23+D25+D26</f>
        <v>861</v>
      </c>
      <c r="E29" s="58">
        <f t="shared" ca="1" si="31"/>
        <v>870</v>
      </c>
      <c r="F29" s="107">
        <f t="shared" ca="1" si="31"/>
        <v>3510</v>
      </c>
      <c r="G29" s="147">
        <f t="shared" ca="1" si="31"/>
        <v>849</v>
      </c>
      <c r="H29" s="147">
        <f t="shared" ca="1" si="31"/>
        <v>824</v>
      </c>
      <c r="I29" s="147">
        <f t="shared" ca="1" si="31"/>
        <v>850</v>
      </c>
      <c r="J29" s="130">
        <f t="shared" ref="J29:K29" ca="1" si="32">J22+J23+J25+J26</f>
        <v>896</v>
      </c>
      <c r="K29" s="107">
        <f t="shared" ca="1" si="32"/>
        <v>3419</v>
      </c>
      <c r="L29" s="147">
        <f ca="1">L22+L23+L25+L26</f>
        <v>869</v>
      </c>
      <c r="M29" s="147">
        <f t="shared" ref="M29:N29" ca="1" si="33">M22+M23+M25+M26</f>
        <v>848</v>
      </c>
      <c r="N29" s="147">
        <f t="shared" ca="1" si="33"/>
        <v>827</v>
      </c>
      <c r="O29" s="130">
        <f t="shared" ref="O29:P29" ca="1" si="34">O22+O23+O25+O26</f>
        <v>928</v>
      </c>
      <c r="P29" s="107">
        <f t="shared" ca="1" si="34"/>
        <v>3472</v>
      </c>
      <c r="Q29" s="147">
        <f t="shared" ref="Q29:R29" ca="1" si="35">Q22+Q23+Q25+Q26</f>
        <v>797</v>
      </c>
      <c r="R29" s="147">
        <f t="shared" ca="1" si="35"/>
        <v>730</v>
      </c>
      <c r="S29" s="147">
        <f t="shared" ref="S29:U29" ca="1" si="36">S22+S23+S25+S26</f>
        <v>691</v>
      </c>
      <c r="T29" s="130">
        <f t="shared" ca="1" si="36"/>
        <v>706</v>
      </c>
      <c r="U29" s="107">
        <f t="shared" ca="1" si="36"/>
        <v>2924</v>
      </c>
      <c r="V29" s="147">
        <f t="shared" ref="V29:W29" ca="1" si="37">V22+V23+V25+V26</f>
        <v>654</v>
      </c>
      <c r="W29" s="147">
        <f t="shared" ca="1" si="37"/>
        <v>637</v>
      </c>
      <c r="X29" s="130">
        <f t="shared" ref="X29" ca="1" si="38">X22+X23+X25+X26</f>
        <v>625</v>
      </c>
    </row>
    <row r="30" spans="1:24" s="32" customFormat="1" ht="12.75">
      <c r="A30" s="27"/>
      <c r="B30" s="40"/>
      <c r="C30" s="38"/>
      <c r="D30" s="38"/>
      <c r="E30" s="39"/>
      <c r="F30" s="109"/>
      <c r="G30" s="38"/>
      <c r="H30" s="38"/>
      <c r="I30" s="38"/>
      <c r="J30" s="39"/>
      <c r="K30" s="109"/>
      <c r="L30" s="38"/>
      <c r="M30" s="38"/>
      <c r="N30" s="38"/>
      <c r="O30" s="39"/>
      <c r="P30" s="109"/>
      <c r="Q30" s="38"/>
      <c r="R30" s="38"/>
      <c r="S30" s="38"/>
      <c r="T30" s="132"/>
      <c r="U30" s="109"/>
      <c r="V30" s="53"/>
      <c r="W30" s="53"/>
      <c r="X30" s="132"/>
    </row>
    <row r="31" spans="1:24" s="32" customFormat="1" ht="12.75">
      <c r="A31" s="27" t="s">
        <v>15</v>
      </c>
      <c r="B31" s="49">
        <f t="shared" ref="B31:C31" ca="1" si="39">B6-B29</f>
        <v>243</v>
      </c>
      <c r="C31" s="47">
        <f t="shared" ca="1" si="39"/>
        <v>252</v>
      </c>
      <c r="D31" s="29">
        <f t="shared" ref="D31:I31" ca="1" si="40">D6-D29</f>
        <v>257</v>
      </c>
      <c r="E31" s="31">
        <f t="shared" ca="1" si="40"/>
        <v>257</v>
      </c>
      <c r="F31" s="107">
        <f t="shared" ca="1" si="40"/>
        <v>1009</v>
      </c>
      <c r="G31" s="29">
        <f t="shared" ca="1" si="40"/>
        <v>254</v>
      </c>
      <c r="H31" s="29">
        <f t="shared" ca="1" si="40"/>
        <v>263</v>
      </c>
      <c r="I31" s="29">
        <f t="shared" ca="1" si="40"/>
        <v>252</v>
      </c>
      <c r="J31" s="31">
        <f t="shared" ref="J31:K31" ca="1" si="41">J6-J29</f>
        <v>212</v>
      </c>
      <c r="K31" s="107">
        <f t="shared" ca="1" si="41"/>
        <v>981</v>
      </c>
      <c r="L31" s="29">
        <f ca="1">L6-L29</f>
        <v>185</v>
      </c>
      <c r="M31" s="29">
        <f t="shared" ref="M31:N31" ca="1" si="42">M6-M29</f>
        <v>196</v>
      </c>
      <c r="N31" s="29">
        <f t="shared" ca="1" si="42"/>
        <v>179</v>
      </c>
      <c r="O31" s="31">
        <f t="shared" ref="O31:P31" ca="1" si="43">O6-O29</f>
        <v>79</v>
      </c>
      <c r="P31" s="107">
        <f t="shared" ca="1" si="43"/>
        <v>639</v>
      </c>
      <c r="Q31" s="29">
        <f t="shared" ref="Q31:R31" ca="1" si="44">Q6-Q29</f>
        <v>180</v>
      </c>
      <c r="R31" s="29">
        <f t="shared" ca="1" si="44"/>
        <v>167</v>
      </c>
      <c r="S31" s="29">
        <f t="shared" ref="S31:U31" ca="1" si="45">S6-S29</f>
        <v>158</v>
      </c>
      <c r="T31" s="130">
        <f t="shared" ca="1" si="45"/>
        <v>115</v>
      </c>
      <c r="U31" s="107">
        <f t="shared" ca="1" si="45"/>
        <v>620</v>
      </c>
      <c r="V31" s="147">
        <f t="shared" ref="V31:W31" ca="1" si="46">V6-V29</f>
        <v>149</v>
      </c>
      <c r="W31" s="147">
        <f t="shared" ca="1" si="46"/>
        <v>168</v>
      </c>
      <c r="X31" s="130">
        <f t="shared" ref="X31" ca="1" si="47">X6-X29</f>
        <v>201</v>
      </c>
    </row>
    <row r="32" spans="1:24" s="32" customFormat="1" ht="12.75">
      <c r="A32" s="33" t="s">
        <v>17</v>
      </c>
      <c r="B32" s="61">
        <f t="shared" ref="B32" ca="1" si="48">+B31/B6</f>
        <v>0.21241258741258742</v>
      </c>
      <c r="C32" s="59">
        <f t="shared" ref="C32:H32" ca="1" si="49">+C31/C6</f>
        <v>0.22300884955752212</v>
      </c>
      <c r="D32" s="59">
        <f t="shared" ca="1" si="49"/>
        <v>0.2298747763864043</v>
      </c>
      <c r="E32" s="60">
        <f t="shared" ca="1" si="49"/>
        <v>0.22803904170363798</v>
      </c>
      <c r="F32" s="112">
        <f t="shared" ca="1" si="49"/>
        <v>0.22327948661208233</v>
      </c>
      <c r="G32" s="59">
        <f t="shared" ca="1" si="49"/>
        <v>0.23028105167724389</v>
      </c>
      <c r="H32" s="59">
        <f t="shared" ca="1" si="49"/>
        <v>0.24195032198712052</v>
      </c>
      <c r="I32" s="59">
        <f t="shared" ref="I32:K32" ca="1" si="50">+I31/I6</f>
        <v>0.22867513611615245</v>
      </c>
      <c r="J32" s="60">
        <f t="shared" ca="1" si="50"/>
        <v>0.19133574007220217</v>
      </c>
      <c r="K32" s="112">
        <f t="shared" ca="1" si="50"/>
        <v>0.22295454545454546</v>
      </c>
      <c r="L32" s="59">
        <f ca="1">+L31/L6</f>
        <v>0.17552182163187854</v>
      </c>
      <c r="M32" s="59">
        <f t="shared" ref="M32:N32" ca="1" si="51">+M31/M6</f>
        <v>0.18773946360153257</v>
      </c>
      <c r="N32" s="59">
        <f t="shared" ca="1" si="51"/>
        <v>0.17793240556660039</v>
      </c>
      <c r="O32" s="60">
        <f t="shared" ref="O32:Q32" ca="1" si="52">+O31/O6</f>
        <v>7.845084409136048E-2</v>
      </c>
      <c r="P32" s="112">
        <f t="shared" ca="1" si="52"/>
        <v>0.15543663342252492</v>
      </c>
      <c r="Q32" s="59">
        <f t="shared" ca="1" si="52"/>
        <v>0.18423746161719551</v>
      </c>
      <c r="R32" s="59">
        <f t="shared" ref="R32:S32" ca="1" si="53">+R31/R6</f>
        <v>0.18617614269788182</v>
      </c>
      <c r="S32" s="59">
        <f t="shared" ca="1" si="53"/>
        <v>0.18610129564193167</v>
      </c>
      <c r="T32" s="135">
        <f t="shared" ref="T32:U32" ca="1" si="54">+T31/T6</f>
        <v>0.14007308160779536</v>
      </c>
      <c r="U32" s="112">
        <f t="shared" ca="1" si="54"/>
        <v>0.17494356659142213</v>
      </c>
      <c r="V32" s="151">
        <f t="shared" ref="V32:W32" ca="1" si="55">+V31/V6</f>
        <v>0.18555417185554171</v>
      </c>
      <c r="W32" s="151">
        <f t="shared" ca="1" si="55"/>
        <v>0.20869565217391303</v>
      </c>
      <c r="X32" s="135">
        <f t="shared" ref="X32" ca="1" si="56">+X31/X6</f>
        <v>0.24334140435835352</v>
      </c>
    </row>
    <row r="33" spans="1:24" s="32" customFormat="1" ht="12.75">
      <c r="A33" s="42"/>
      <c r="B33" s="116"/>
      <c r="C33" s="115"/>
      <c r="D33" s="38"/>
      <c r="E33" s="39"/>
      <c r="F33" s="109"/>
      <c r="G33" s="38"/>
      <c r="H33" s="38"/>
      <c r="I33" s="38"/>
      <c r="J33" s="39"/>
      <c r="K33" s="109"/>
      <c r="L33" s="38"/>
      <c r="M33" s="38"/>
      <c r="N33" s="38"/>
      <c r="O33" s="39"/>
      <c r="P33" s="109"/>
      <c r="Q33" s="38"/>
      <c r="R33" s="38"/>
      <c r="S33" s="38"/>
      <c r="T33" s="132"/>
      <c r="U33" s="109"/>
      <c r="V33" s="53"/>
      <c r="W33" s="53"/>
      <c r="X33" s="132"/>
    </row>
    <row r="34" spans="1:24" s="32" customFormat="1" ht="12.75">
      <c r="A34" s="27" t="s">
        <v>16</v>
      </c>
      <c r="B34" s="40"/>
      <c r="C34" s="38"/>
      <c r="D34" s="38"/>
      <c r="E34" s="39"/>
      <c r="F34" s="109"/>
      <c r="G34" s="38"/>
      <c r="H34" s="38"/>
      <c r="I34" s="38"/>
      <c r="J34" s="39"/>
      <c r="K34" s="109"/>
      <c r="L34" s="38"/>
      <c r="M34" s="38"/>
      <c r="N34" s="38"/>
      <c r="O34" s="39"/>
      <c r="P34" s="109"/>
      <c r="Q34" s="38"/>
      <c r="R34" s="38"/>
      <c r="S34" s="38"/>
      <c r="T34" s="132"/>
      <c r="U34" s="109"/>
      <c r="V34" s="53"/>
      <c r="W34" s="53"/>
      <c r="X34" s="132"/>
    </row>
    <row r="35" spans="1:24" s="32" customFormat="1" ht="12.75">
      <c r="A35" s="42" t="s">
        <v>18</v>
      </c>
      <c r="B35" s="40">
        <v>132</v>
      </c>
      <c r="C35" s="38">
        <v>139</v>
      </c>
      <c r="D35" s="43">
        <v>135</v>
      </c>
      <c r="E35" s="44">
        <v>138</v>
      </c>
      <c r="F35" s="110">
        <f t="shared" ref="F35:F36" ca="1" si="57">SUM(B35:E35)</f>
        <v>544</v>
      </c>
      <c r="G35" s="43">
        <v>136</v>
      </c>
      <c r="H35" s="43">
        <v>126</v>
      </c>
      <c r="I35" s="43">
        <v>127</v>
      </c>
      <c r="J35" s="44">
        <v>120</v>
      </c>
      <c r="K35" s="110">
        <f ca="1">SUM(G35:J35)</f>
        <v>509</v>
      </c>
      <c r="L35" s="43">
        <v>114</v>
      </c>
      <c r="M35" s="43">
        <v>114</v>
      </c>
      <c r="N35" s="43">
        <v>146</v>
      </c>
      <c r="O35" s="44">
        <v>132</v>
      </c>
      <c r="P35" s="110">
        <f ca="1">SUM(L35:O35)</f>
        <v>506</v>
      </c>
      <c r="Q35" s="43">
        <v>164</v>
      </c>
      <c r="R35" s="43">
        <v>137</v>
      </c>
      <c r="S35" s="43">
        <v>127</v>
      </c>
      <c r="T35" s="133">
        <v>143</v>
      </c>
      <c r="U35" s="110">
        <f ca="1">SUM(Q35:T35)</f>
        <v>571</v>
      </c>
      <c r="V35" s="149">
        <v>88</v>
      </c>
      <c r="W35" s="149">
        <v>93</v>
      </c>
      <c r="X35" s="133">
        <v>87</v>
      </c>
    </row>
    <row r="36" spans="1:24" s="32" customFormat="1" ht="12.75">
      <c r="A36" s="42" t="s">
        <v>46</v>
      </c>
      <c r="B36" s="40">
        <v>39</v>
      </c>
      <c r="C36" s="38">
        <v>32</v>
      </c>
      <c r="D36" s="43">
        <v>32</v>
      </c>
      <c r="E36" s="44">
        <v>32</v>
      </c>
      <c r="F36" s="110">
        <f t="shared" ca="1" si="57"/>
        <v>135</v>
      </c>
      <c r="G36" s="43">
        <v>33</v>
      </c>
      <c r="H36" s="43">
        <v>32</v>
      </c>
      <c r="I36" s="43">
        <v>28</v>
      </c>
      <c r="J36" s="44">
        <v>29</v>
      </c>
      <c r="K36" s="110">
        <f ca="1">SUM(G36:J36)</f>
        <v>122</v>
      </c>
      <c r="L36" s="43">
        <v>28</v>
      </c>
      <c r="M36" s="43">
        <v>28</v>
      </c>
      <c r="N36" s="43">
        <v>35</v>
      </c>
      <c r="O36" s="44">
        <v>43</v>
      </c>
      <c r="P36" s="110">
        <f ca="1">SUM(L36:O36)</f>
        <v>134</v>
      </c>
      <c r="Q36" s="43">
        <v>30</v>
      </c>
      <c r="R36" s="43">
        <v>29</v>
      </c>
      <c r="S36" s="43">
        <v>31</v>
      </c>
      <c r="T36" s="133">
        <v>28</v>
      </c>
      <c r="U36" s="110">
        <f ca="1">SUM(Q36:T36)</f>
        <v>118</v>
      </c>
      <c r="V36" s="149">
        <v>19</v>
      </c>
      <c r="W36" s="149">
        <v>19</v>
      </c>
      <c r="X36" s="133">
        <v>29</v>
      </c>
    </row>
    <row r="37" spans="1:24" s="46" customFormat="1" ht="12.75">
      <c r="A37" s="41" t="s">
        <v>35</v>
      </c>
      <c r="B37" s="49">
        <f t="shared" ref="B37:N37" ca="1" si="58">+B35+B36</f>
        <v>171</v>
      </c>
      <c r="C37" s="47">
        <f t="shared" ca="1" si="58"/>
        <v>171</v>
      </c>
      <c r="D37" s="29">
        <f t="shared" ca="1" si="58"/>
        <v>167</v>
      </c>
      <c r="E37" s="31">
        <f t="shared" ca="1" si="58"/>
        <v>170</v>
      </c>
      <c r="F37" s="107">
        <f t="shared" ca="1" si="58"/>
        <v>679</v>
      </c>
      <c r="G37" s="29">
        <f t="shared" ca="1" si="58"/>
        <v>169</v>
      </c>
      <c r="H37" s="29">
        <f t="shared" ca="1" si="58"/>
        <v>158</v>
      </c>
      <c r="I37" s="29">
        <f t="shared" ca="1" si="58"/>
        <v>155</v>
      </c>
      <c r="J37" s="31">
        <f t="shared" ca="1" si="58"/>
        <v>149</v>
      </c>
      <c r="K37" s="107">
        <f t="shared" ca="1" si="58"/>
        <v>631</v>
      </c>
      <c r="L37" s="29">
        <f t="shared" ca="1" si="58"/>
        <v>142</v>
      </c>
      <c r="M37" s="29">
        <f t="shared" ca="1" si="58"/>
        <v>142</v>
      </c>
      <c r="N37" s="29">
        <f t="shared" ca="1" si="58"/>
        <v>181</v>
      </c>
      <c r="O37" s="31">
        <f t="shared" ref="O37:P37" ca="1" si="59">+O35+O36</f>
        <v>175</v>
      </c>
      <c r="P37" s="107">
        <f t="shared" ca="1" si="59"/>
        <v>640</v>
      </c>
      <c r="Q37" s="29">
        <f t="shared" ref="Q37:R37" ca="1" si="60">+Q35+Q36</f>
        <v>194</v>
      </c>
      <c r="R37" s="29">
        <f t="shared" ca="1" si="60"/>
        <v>166</v>
      </c>
      <c r="S37" s="29">
        <f t="shared" ref="S37:U37" ca="1" si="61">+S35+S36</f>
        <v>158</v>
      </c>
      <c r="T37" s="130">
        <f t="shared" ca="1" si="61"/>
        <v>171</v>
      </c>
      <c r="U37" s="107">
        <f t="shared" ca="1" si="61"/>
        <v>689</v>
      </c>
      <c r="V37" s="147">
        <f ca="1">+V35+V36</f>
        <v>107</v>
      </c>
      <c r="W37" s="147">
        <f t="shared" ref="W37:X37" ca="1" si="62">+W35+W36</f>
        <v>112</v>
      </c>
      <c r="X37" s="130">
        <f t="shared" ca="1" si="62"/>
        <v>116</v>
      </c>
    </row>
    <row r="38" spans="1:24" s="46" customFormat="1" ht="12.75">
      <c r="A38" s="41"/>
      <c r="B38" s="49"/>
      <c r="C38" s="47"/>
      <c r="D38" s="29"/>
      <c r="E38" s="31"/>
      <c r="F38" s="107"/>
      <c r="G38" s="29"/>
      <c r="H38" s="29"/>
      <c r="I38" s="29"/>
      <c r="J38" s="31"/>
      <c r="K38" s="107"/>
      <c r="L38" s="29"/>
      <c r="M38" s="29"/>
      <c r="N38" s="29"/>
      <c r="O38" s="31"/>
      <c r="P38" s="107"/>
      <c r="Q38" s="29"/>
      <c r="R38" s="29"/>
      <c r="S38" s="29"/>
      <c r="T38" s="130"/>
      <c r="U38" s="107"/>
      <c r="V38" s="147"/>
      <c r="W38" s="147"/>
      <c r="X38" s="130"/>
    </row>
    <row r="39" spans="1:24" s="32" customFormat="1" ht="14.25" customHeight="1">
      <c r="A39" s="118" t="s">
        <v>62</v>
      </c>
      <c r="B39" s="40"/>
      <c r="C39" s="38"/>
      <c r="D39" s="43"/>
      <c r="E39" s="44"/>
      <c r="F39" s="110"/>
      <c r="G39" s="43"/>
      <c r="H39" s="43"/>
      <c r="I39" s="43"/>
      <c r="J39" s="44"/>
      <c r="K39" s="110"/>
      <c r="L39" s="43"/>
      <c r="M39" s="43"/>
      <c r="N39" s="43">
        <v>23</v>
      </c>
      <c r="O39" s="44">
        <v>38</v>
      </c>
      <c r="P39" s="110">
        <f ca="1">SUM(L39:O39)</f>
        <v>61</v>
      </c>
      <c r="Q39" s="43">
        <v>54</v>
      </c>
      <c r="R39" s="43">
        <v>54</v>
      </c>
      <c r="S39" s="43">
        <v>55</v>
      </c>
      <c r="T39" s="133">
        <v>54</v>
      </c>
      <c r="U39" s="110">
        <f ca="1">SUM(Q39:T39)</f>
        <v>217</v>
      </c>
      <c r="V39" s="149">
        <v>54</v>
      </c>
      <c r="W39" s="149">
        <v>54</v>
      </c>
      <c r="X39" s="133">
        <v>0</v>
      </c>
    </row>
    <row r="40" spans="1:24" s="32" customFormat="1" ht="12.75">
      <c r="A40" s="42" t="s">
        <v>19</v>
      </c>
      <c r="B40" s="40">
        <v>23</v>
      </c>
      <c r="C40" s="38">
        <v>21</v>
      </c>
      <c r="D40" s="43">
        <v>19</v>
      </c>
      <c r="E40" s="44">
        <v>16</v>
      </c>
      <c r="F40" s="110">
        <f ca="1">SUM(B40:E40)</f>
        <v>79</v>
      </c>
      <c r="G40" s="43">
        <v>14</v>
      </c>
      <c r="H40" s="43">
        <v>13</v>
      </c>
      <c r="I40" s="43">
        <v>13</v>
      </c>
      <c r="J40" s="44">
        <v>10</v>
      </c>
      <c r="K40" s="110">
        <f ca="1">SUM(G40:J40)</f>
        <v>50</v>
      </c>
      <c r="L40" s="43">
        <v>13</v>
      </c>
      <c r="M40" s="43">
        <v>13</v>
      </c>
      <c r="N40" s="43">
        <v>11</v>
      </c>
      <c r="O40" s="44">
        <v>10</v>
      </c>
      <c r="P40" s="110">
        <f ca="1">SUM(L40:O40)</f>
        <v>47</v>
      </c>
      <c r="Q40" s="43">
        <v>14</v>
      </c>
      <c r="R40" s="43">
        <v>12</v>
      </c>
      <c r="S40" s="43">
        <v>9</v>
      </c>
      <c r="T40" s="133">
        <v>10</v>
      </c>
      <c r="U40" s="110">
        <f ca="1">SUM(Q40:T40)</f>
        <v>45</v>
      </c>
      <c r="V40" s="149">
        <v>9</v>
      </c>
      <c r="W40" s="149">
        <v>8</v>
      </c>
      <c r="X40" s="133">
        <v>7</v>
      </c>
    </row>
    <row r="41" spans="1:24" s="46" customFormat="1" ht="12.75">
      <c r="A41" s="41"/>
      <c r="B41" s="49"/>
      <c r="C41" s="47"/>
      <c r="D41" s="47"/>
      <c r="E41" s="48"/>
      <c r="F41" s="111"/>
      <c r="G41" s="47"/>
      <c r="H41" s="47"/>
      <c r="I41" s="47"/>
      <c r="J41" s="48"/>
      <c r="K41" s="111"/>
      <c r="L41" s="47"/>
      <c r="M41" s="47"/>
      <c r="N41" s="47"/>
      <c r="O41" s="48"/>
      <c r="P41" s="111"/>
      <c r="Q41" s="47"/>
      <c r="R41" s="47"/>
      <c r="S41" s="47"/>
      <c r="T41" s="134"/>
      <c r="U41" s="111"/>
      <c r="V41" s="150"/>
      <c r="W41" s="150"/>
      <c r="X41" s="134"/>
    </row>
    <row r="42" spans="1:24" s="32" customFormat="1" ht="12.75">
      <c r="A42" s="27" t="s">
        <v>50</v>
      </c>
      <c r="B42" s="63">
        <f t="shared" ref="B42:K42" ca="1" si="63">B31-B37+B40</f>
        <v>95</v>
      </c>
      <c r="C42" s="64">
        <f t="shared" ca="1" si="63"/>
        <v>102</v>
      </c>
      <c r="D42" s="64">
        <f t="shared" ca="1" si="63"/>
        <v>109</v>
      </c>
      <c r="E42" s="58">
        <f t="shared" ca="1" si="63"/>
        <v>103</v>
      </c>
      <c r="F42" s="107">
        <f t="shared" ca="1" si="63"/>
        <v>409</v>
      </c>
      <c r="G42" s="64">
        <f t="shared" ca="1" si="63"/>
        <v>99</v>
      </c>
      <c r="H42" s="64">
        <f t="shared" ca="1" si="63"/>
        <v>118</v>
      </c>
      <c r="I42" s="64">
        <f t="shared" ca="1" si="63"/>
        <v>110</v>
      </c>
      <c r="J42" s="58">
        <f t="shared" ca="1" si="63"/>
        <v>73</v>
      </c>
      <c r="K42" s="107">
        <f t="shared" ca="1" si="63"/>
        <v>400</v>
      </c>
      <c r="L42" s="64">
        <f t="shared" ref="L42:Q42" ca="1" si="64">L31-L37+L39+L40</f>
        <v>56</v>
      </c>
      <c r="M42" s="64">
        <f t="shared" ca="1" si="64"/>
        <v>67</v>
      </c>
      <c r="N42" s="64">
        <f t="shared" ca="1" si="64"/>
        <v>32</v>
      </c>
      <c r="O42" s="119">
        <f t="shared" ca="1" si="64"/>
        <v>-48</v>
      </c>
      <c r="P42" s="107">
        <f t="shared" ca="1" si="64"/>
        <v>107</v>
      </c>
      <c r="Q42" s="29">
        <f t="shared" ca="1" si="64"/>
        <v>54</v>
      </c>
      <c r="R42" s="29">
        <f t="shared" ref="R42:S42" ca="1" si="65">R31-R37+R39+R40</f>
        <v>67</v>
      </c>
      <c r="S42" s="29">
        <f t="shared" ca="1" si="65"/>
        <v>64</v>
      </c>
      <c r="T42" s="130">
        <f t="shared" ref="T42:U42" ca="1" si="66">T31-T37+T39+T40</f>
        <v>8</v>
      </c>
      <c r="U42" s="107">
        <f t="shared" ca="1" si="66"/>
        <v>193</v>
      </c>
      <c r="V42" s="147">
        <f t="shared" ref="V42:W42" ca="1" si="67">V31-V37+V39+V40</f>
        <v>105</v>
      </c>
      <c r="W42" s="147">
        <f t="shared" ca="1" si="67"/>
        <v>118</v>
      </c>
      <c r="X42" s="130">
        <f t="shared" ref="X42" ca="1" si="68">X31-X37+X39+X40</f>
        <v>92</v>
      </c>
    </row>
    <row r="43" spans="1:24" s="32" customFormat="1" ht="12.75">
      <c r="A43" s="33" t="s">
        <v>17</v>
      </c>
      <c r="B43" s="36">
        <f ca="1">+B42/B6</f>
        <v>8.3041958041958047E-2</v>
      </c>
      <c r="C43" s="34">
        <f t="shared" ref="C43:N43" ca="1" si="69">+C42/C6</f>
        <v>9.0265486725663716E-2</v>
      </c>
      <c r="D43" s="34">
        <f t="shared" ca="1" si="69"/>
        <v>9.7495527728085868E-2</v>
      </c>
      <c r="E43" s="35">
        <f t="shared" ca="1" si="69"/>
        <v>9.1393078970718716E-2</v>
      </c>
      <c r="F43" s="108">
        <f t="shared" ca="1" si="69"/>
        <v>9.0506749280814341E-2</v>
      </c>
      <c r="G43" s="34">
        <f t="shared" ca="1" si="69"/>
        <v>8.975521305530372E-2</v>
      </c>
      <c r="H43" s="34">
        <f t="shared" ca="1" si="69"/>
        <v>0.10855565777368906</v>
      </c>
      <c r="I43" s="34">
        <f t="shared" ca="1" si="69"/>
        <v>9.9818511796733206E-2</v>
      </c>
      <c r="J43" s="35">
        <f t="shared" ca="1" si="69"/>
        <v>6.5884476534296035E-2</v>
      </c>
      <c r="K43" s="108">
        <f t="shared" ca="1" si="69"/>
        <v>9.0909090909090912E-2</v>
      </c>
      <c r="L43" s="34">
        <f t="shared" ca="1" si="69"/>
        <v>5.3130929791271347E-2</v>
      </c>
      <c r="M43" s="34">
        <f t="shared" ca="1" si="69"/>
        <v>6.417624521072797E-2</v>
      </c>
      <c r="N43" s="34">
        <f t="shared" ca="1" si="69"/>
        <v>3.1809145129224649E-2</v>
      </c>
      <c r="O43" s="126" t="s">
        <v>58</v>
      </c>
      <c r="P43" s="108">
        <f ca="1">+P42/P6</f>
        <v>2.6027730479202142E-2</v>
      </c>
      <c r="Q43" s="34">
        <f t="shared" ref="Q43:R43" ca="1" si="70">+Q42/Q6</f>
        <v>5.527123848515865E-2</v>
      </c>
      <c r="R43" s="34">
        <f t="shared" ca="1" si="70"/>
        <v>7.4693422519509473E-2</v>
      </c>
      <c r="S43" s="34">
        <f t="shared" ref="S43:T43" ca="1" si="71">+S42/S6</f>
        <v>7.5382803297997639E-2</v>
      </c>
      <c r="T43" s="131">
        <f t="shared" ca="1" si="71"/>
        <v>9.7442143727161992E-3</v>
      </c>
      <c r="U43" s="108">
        <f ca="1">+U42/U6</f>
        <v>5.4458239277652372E-2</v>
      </c>
      <c r="V43" s="148">
        <f t="shared" ref="V43:W43" ca="1" si="72">+V42/V6</f>
        <v>0.13075965130759651</v>
      </c>
      <c r="W43" s="148">
        <f t="shared" ca="1" si="72"/>
        <v>0.14658385093167703</v>
      </c>
      <c r="X43" s="131">
        <f t="shared" ref="X43" ca="1" si="73">+X42/X6</f>
        <v>0.11138014527845036</v>
      </c>
    </row>
    <row r="44" spans="1:24" s="32" customFormat="1" ht="12.75">
      <c r="A44" s="33"/>
      <c r="B44" s="36"/>
      <c r="C44" s="34"/>
      <c r="D44" s="34"/>
      <c r="E44" s="35"/>
      <c r="F44" s="108"/>
      <c r="G44" s="34"/>
      <c r="H44" s="34"/>
      <c r="I44" s="34"/>
      <c r="J44" s="35"/>
      <c r="K44" s="108"/>
      <c r="L44" s="34"/>
      <c r="M44" s="34"/>
      <c r="N44" s="34"/>
      <c r="O44" s="35"/>
      <c r="P44" s="108"/>
      <c r="Q44" s="34"/>
      <c r="R44" s="34"/>
      <c r="S44" s="34"/>
      <c r="T44" s="131"/>
      <c r="U44" s="108"/>
      <c r="V44" s="148"/>
      <c r="W44" s="148"/>
      <c r="X44" s="131"/>
    </row>
    <row r="45" spans="1:24" s="32" customFormat="1" ht="12.75">
      <c r="A45" s="65" t="s">
        <v>36</v>
      </c>
      <c r="B45" s="40">
        <v>49</v>
      </c>
      <c r="C45" s="38">
        <v>71</v>
      </c>
      <c r="D45" s="43">
        <v>53</v>
      </c>
      <c r="E45" s="44">
        <v>38</v>
      </c>
      <c r="F45" s="110">
        <f t="shared" ref="F45:F47" ca="1" si="74">SUM(B45:E45)</f>
        <v>211</v>
      </c>
      <c r="G45" s="43">
        <v>24</v>
      </c>
      <c r="H45" s="43">
        <v>49</v>
      </c>
      <c r="I45" s="43">
        <v>50</v>
      </c>
      <c r="J45" s="44">
        <v>36</v>
      </c>
      <c r="K45" s="110">
        <f ca="1">SUM(G45:J45)</f>
        <v>159</v>
      </c>
      <c r="L45" s="43">
        <v>18</v>
      </c>
      <c r="M45" s="43">
        <v>46</v>
      </c>
      <c r="N45" s="43">
        <v>40</v>
      </c>
      <c r="O45" s="44">
        <v>39</v>
      </c>
      <c r="P45" s="110">
        <f ca="1">SUM(L45:O45)</f>
        <v>143</v>
      </c>
      <c r="Q45" s="43">
        <v>24</v>
      </c>
      <c r="R45" s="43">
        <v>28</v>
      </c>
      <c r="S45" s="43">
        <v>30</v>
      </c>
      <c r="T45" s="133">
        <v>23</v>
      </c>
      <c r="U45" s="110">
        <f ca="1">SUM(Q45:T45)</f>
        <v>105</v>
      </c>
      <c r="V45" s="149">
        <v>23</v>
      </c>
      <c r="W45" s="153">
        <v>54</v>
      </c>
      <c r="X45" s="133">
        <v>15</v>
      </c>
    </row>
    <row r="46" spans="1:24" s="32" customFormat="1" ht="12.75">
      <c r="A46" s="27" t="s">
        <v>45</v>
      </c>
      <c r="B46" s="49">
        <f t="shared" ref="B46:C46" ca="1" si="75">B42-B45</f>
        <v>46</v>
      </c>
      <c r="C46" s="47">
        <f t="shared" ca="1" si="75"/>
        <v>31</v>
      </c>
      <c r="D46" s="64">
        <f t="shared" ref="D46:I46" ca="1" si="76">D42-D45</f>
        <v>56</v>
      </c>
      <c r="E46" s="58">
        <f t="shared" ca="1" si="76"/>
        <v>65</v>
      </c>
      <c r="F46" s="107">
        <f t="shared" ca="1" si="76"/>
        <v>198</v>
      </c>
      <c r="G46" s="64">
        <f t="shared" ca="1" si="76"/>
        <v>75</v>
      </c>
      <c r="H46" s="64">
        <f t="shared" ca="1" si="76"/>
        <v>69</v>
      </c>
      <c r="I46" s="64">
        <f t="shared" ca="1" si="76"/>
        <v>60</v>
      </c>
      <c r="J46" s="58">
        <f t="shared" ref="J46:K46" ca="1" si="77">J42-J45</f>
        <v>37</v>
      </c>
      <c r="K46" s="107">
        <f t="shared" ca="1" si="77"/>
        <v>241</v>
      </c>
      <c r="L46" s="64">
        <f ca="1">L42-L45</f>
        <v>38</v>
      </c>
      <c r="M46" s="64">
        <f t="shared" ref="M46:N46" ca="1" si="78">M42-M45</f>
        <v>21</v>
      </c>
      <c r="N46" s="122">
        <f t="shared" ca="1" si="78"/>
        <v>-8</v>
      </c>
      <c r="O46" s="119">
        <f t="shared" ref="O46" ca="1" si="79">O42-O45</f>
        <v>-87</v>
      </c>
      <c r="P46" s="120">
        <f ca="1">P42-P45</f>
        <v>-36</v>
      </c>
      <c r="Q46" s="122">
        <f t="shared" ref="Q46:R46" ca="1" si="80">Q42-Q45</f>
        <v>30</v>
      </c>
      <c r="R46" s="122">
        <f t="shared" ca="1" si="80"/>
        <v>39</v>
      </c>
      <c r="S46" s="122">
        <f t="shared" ref="S46:T46" ca="1" si="81">S42-S45</f>
        <v>34</v>
      </c>
      <c r="T46" s="136">
        <f t="shared" ca="1" si="81"/>
        <v>-15</v>
      </c>
      <c r="U46" s="120">
        <f ca="1">U42-U45</f>
        <v>88</v>
      </c>
      <c r="V46" s="152">
        <f t="shared" ref="V46:W46" ca="1" si="82">V42-V45</f>
        <v>82</v>
      </c>
      <c r="W46" s="147">
        <f t="shared" ca="1" si="82"/>
        <v>64</v>
      </c>
      <c r="X46" s="130">
        <f t="shared" ref="X46" ca="1" si="83">X42-X45</f>
        <v>77</v>
      </c>
    </row>
    <row r="47" spans="1:24" s="32" customFormat="1" ht="12.75">
      <c r="A47" s="65" t="s">
        <v>51</v>
      </c>
      <c r="B47" s="40">
        <v>15</v>
      </c>
      <c r="C47" s="38">
        <v>11</v>
      </c>
      <c r="D47" s="43">
        <v>18</v>
      </c>
      <c r="E47" s="44">
        <v>19</v>
      </c>
      <c r="F47" s="110">
        <f t="shared" ca="1" si="74"/>
        <v>63</v>
      </c>
      <c r="G47" s="43">
        <v>23</v>
      </c>
      <c r="H47" s="43">
        <v>23</v>
      </c>
      <c r="I47" s="43">
        <v>20</v>
      </c>
      <c r="J47" s="44">
        <v>13</v>
      </c>
      <c r="K47" s="110">
        <f ca="1">SUM(G47:J47)</f>
        <v>79</v>
      </c>
      <c r="L47" s="43">
        <v>13</v>
      </c>
      <c r="M47" s="43">
        <v>12</v>
      </c>
      <c r="N47" s="43">
        <v>1</v>
      </c>
      <c r="O47" s="121">
        <v>-22</v>
      </c>
      <c r="P47" s="110">
        <f ca="1">SUM(L47:O47)</f>
        <v>4</v>
      </c>
      <c r="Q47" s="128">
        <v>16</v>
      </c>
      <c r="R47" s="128">
        <v>13</v>
      </c>
      <c r="S47" s="128">
        <v>15</v>
      </c>
      <c r="T47" s="137">
        <v>-8</v>
      </c>
      <c r="U47" s="110">
        <f ca="1">SUM(Q47:T47)</f>
        <v>36</v>
      </c>
      <c r="V47" s="149">
        <v>18</v>
      </c>
      <c r="W47" s="153">
        <v>18</v>
      </c>
      <c r="X47" s="133">
        <v>23</v>
      </c>
    </row>
    <row r="48" spans="1:24" s="32" customFormat="1" ht="12.75">
      <c r="A48" s="65"/>
      <c r="B48" s="116"/>
      <c r="C48" s="115"/>
      <c r="D48" s="34"/>
      <c r="E48" s="35"/>
      <c r="F48" s="108"/>
      <c r="G48" s="34"/>
      <c r="H48" s="34"/>
      <c r="I48" s="34"/>
      <c r="J48" s="35"/>
      <c r="K48" s="108"/>
      <c r="L48" s="34"/>
      <c r="M48" s="34"/>
      <c r="N48" s="34"/>
      <c r="O48" s="35"/>
      <c r="P48" s="108"/>
      <c r="Q48" s="34"/>
      <c r="R48" s="34"/>
      <c r="S48" s="34"/>
      <c r="T48" s="131"/>
      <c r="U48" s="108"/>
      <c r="V48" s="148"/>
      <c r="W48" s="148"/>
      <c r="X48" s="131"/>
    </row>
    <row r="49" spans="1:24" s="32" customFormat="1" ht="12.75">
      <c r="A49" s="27" t="s">
        <v>44</v>
      </c>
      <c r="B49" s="49">
        <f t="shared" ref="B49:C49" ca="1" si="84">B46-B47</f>
        <v>31</v>
      </c>
      <c r="C49" s="47">
        <f t="shared" ca="1" si="84"/>
        <v>20</v>
      </c>
      <c r="D49" s="64">
        <f t="shared" ref="D49:I49" ca="1" si="85">D46-D47</f>
        <v>38</v>
      </c>
      <c r="E49" s="58">
        <f t="shared" ca="1" si="85"/>
        <v>46</v>
      </c>
      <c r="F49" s="107">
        <f t="shared" ca="1" si="85"/>
        <v>135</v>
      </c>
      <c r="G49" s="64">
        <f t="shared" ca="1" si="85"/>
        <v>52</v>
      </c>
      <c r="H49" s="64">
        <f t="shared" ca="1" si="85"/>
        <v>46</v>
      </c>
      <c r="I49" s="64">
        <f t="shared" ca="1" si="85"/>
        <v>40</v>
      </c>
      <c r="J49" s="58">
        <f t="shared" ref="J49:K49" ca="1" si="86">J46-J47</f>
        <v>24</v>
      </c>
      <c r="K49" s="107">
        <f t="shared" ca="1" si="86"/>
        <v>162</v>
      </c>
      <c r="L49" s="64">
        <f ca="1">L46-L47</f>
        <v>25</v>
      </c>
      <c r="M49" s="64">
        <f t="shared" ref="M49:N49" ca="1" si="87">M46-M47</f>
        <v>9</v>
      </c>
      <c r="N49" s="122">
        <f t="shared" ca="1" si="87"/>
        <v>-9</v>
      </c>
      <c r="O49" s="119">
        <f t="shared" ref="O49:P49" ca="1" si="88">O46-O47</f>
        <v>-65</v>
      </c>
      <c r="P49" s="120">
        <f t="shared" ca="1" si="88"/>
        <v>-40</v>
      </c>
      <c r="Q49" s="122">
        <f t="shared" ref="Q49:R49" ca="1" si="89">Q46-Q47</f>
        <v>14</v>
      </c>
      <c r="R49" s="122">
        <f t="shared" ca="1" si="89"/>
        <v>26</v>
      </c>
      <c r="S49" s="122">
        <f t="shared" ref="S49:U49" ca="1" si="90">S46-S47</f>
        <v>19</v>
      </c>
      <c r="T49" s="136">
        <f t="shared" ca="1" si="90"/>
        <v>-7</v>
      </c>
      <c r="U49" s="120">
        <f t="shared" ca="1" si="90"/>
        <v>52</v>
      </c>
      <c r="V49" s="152">
        <f t="shared" ref="V49:W49" ca="1" si="91">V46-V47</f>
        <v>64</v>
      </c>
      <c r="W49" s="147">
        <f t="shared" ca="1" si="91"/>
        <v>46</v>
      </c>
      <c r="X49" s="130">
        <f t="shared" ref="X49" ca="1" si="92">X46-X47</f>
        <v>54</v>
      </c>
    </row>
    <row r="50" spans="1:24" s="23" customFormat="1" ht="12.75">
      <c r="A50" s="33" t="s">
        <v>17</v>
      </c>
      <c r="B50" s="36">
        <f ca="1">+B49/B6</f>
        <v>2.7097902097902096E-2</v>
      </c>
      <c r="C50" s="34">
        <f t="shared" ref="C50:M50" ca="1" si="93">+C49/C6</f>
        <v>1.7699115044247787E-2</v>
      </c>
      <c r="D50" s="34">
        <f t="shared" ca="1" si="93"/>
        <v>3.3989266547406083E-2</v>
      </c>
      <c r="E50" s="35">
        <f t="shared" ca="1" si="93"/>
        <v>4.0816326530612242E-2</v>
      </c>
      <c r="F50" s="108">
        <f t="shared" ca="1" si="93"/>
        <v>2.9873865899535296E-2</v>
      </c>
      <c r="G50" s="34">
        <f t="shared" ca="1" si="93"/>
        <v>4.71441523118767E-2</v>
      </c>
      <c r="H50" s="34">
        <f t="shared" ca="1" si="93"/>
        <v>4.2318307267709292E-2</v>
      </c>
      <c r="I50" s="34">
        <f t="shared" ca="1" si="93"/>
        <v>3.6297640653357534E-2</v>
      </c>
      <c r="J50" s="35">
        <f t="shared" ca="1" si="93"/>
        <v>2.1660649819494584E-2</v>
      </c>
      <c r="K50" s="108">
        <f t="shared" ca="1" si="93"/>
        <v>3.6818181818181819E-2</v>
      </c>
      <c r="L50" s="34">
        <f t="shared" ca="1" si="93"/>
        <v>2.3719165085388995E-2</v>
      </c>
      <c r="M50" s="34">
        <f t="shared" ca="1" si="93"/>
        <v>8.6206896551724137E-3</v>
      </c>
      <c r="N50" s="124" t="s">
        <v>58</v>
      </c>
      <c r="O50" s="126" t="s">
        <v>58</v>
      </c>
      <c r="P50" s="125" t="s">
        <v>58</v>
      </c>
      <c r="Q50" s="34">
        <f t="shared" ref="Q50:R50" ca="1" si="94">+Q49/Q6</f>
        <v>1.4329580348004094E-2</v>
      </c>
      <c r="R50" s="34">
        <f t="shared" ca="1" si="94"/>
        <v>2.8985507246376812E-2</v>
      </c>
      <c r="S50" s="34">
        <f t="shared" ref="S50:T50" ca="1" si="95">+S49/S6</f>
        <v>2.237926972909305E-2</v>
      </c>
      <c r="T50" s="131">
        <f t="shared" ca="1" si="95"/>
        <v>-8.5261875761266752E-3</v>
      </c>
      <c r="U50" s="125">
        <f ca="1">+U49/U6</f>
        <v>1.4672686230248307E-2</v>
      </c>
      <c r="V50" s="148">
        <f t="shared" ref="V50:W50" ca="1" si="96">+V49/V6</f>
        <v>7.9701120797011207E-2</v>
      </c>
      <c r="W50" s="148">
        <f t="shared" ca="1" si="96"/>
        <v>5.7142857142857141E-2</v>
      </c>
      <c r="X50" s="131">
        <f t="shared" ref="X50" ca="1" si="97">+X49/X6</f>
        <v>6.5375302663438259E-2</v>
      </c>
    </row>
    <row r="51" spans="1:24" s="23" customFormat="1" ht="12.75">
      <c r="A51" s="22"/>
      <c r="B51" s="117"/>
      <c r="C51" s="24"/>
      <c r="D51" s="38"/>
      <c r="E51" s="39"/>
      <c r="F51" s="109"/>
      <c r="G51" s="38"/>
      <c r="H51" s="38"/>
      <c r="I51" s="38"/>
      <c r="J51" s="39"/>
      <c r="K51" s="109"/>
      <c r="L51" s="38"/>
      <c r="M51" s="38"/>
      <c r="N51" s="38"/>
      <c r="O51" s="39"/>
      <c r="P51" s="109"/>
      <c r="Q51" s="38"/>
      <c r="R51" s="38"/>
      <c r="S51" s="38"/>
      <c r="T51" s="132"/>
      <c r="U51" s="109"/>
      <c r="V51" s="53"/>
      <c r="W51" s="53"/>
      <c r="X51" s="132"/>
    </row>
    <row r="52" spans="1:24" s="32" customFormat="1" ht="12.75">
      <c r="A52" s="55" t="s">
        <v>28</v>
      </c>
      <c r="B52" s="30">
        <f t="shared" ref="B52:C52" ca="1" si="98">B55+B56</f>
        <v>268</v>
      </c>
      <c r="C52" s="29">
        <f t="shared" ca="1" si="98"/>
        <v>280</v>
      </c>
      <c r="D52" s="29">
        <f t="shared" ref="D52:I52" ca="1" si="99">D55+D56</f>
        <v>284</v>
      </c>
      <c r="E52" s="31">
        <f t="shared" ca="1" si="99"/>
        <v>282</v>
      </c>
      <c r="F52" s="107">
        <f t="shared" ca="1" si="99"/>
        <v>1114</v>
      </c>
      <c r="G52" s="29">
        <f t="shared" ca="1" si="99"/>
        <v>274</v>
      </c>
      <c r="H52" s="29">
        <f t="shared" ca="1" si="99"/>
        <v>291</v>
      </c>
      <c r="I52" s="29">
        <f t="shared" ca="1" si="99"/>
        <v>282</v>
      </c>
      <c r="J52" s="31">
        <f t="shared" ref="J52:K52" ca="1" si="100">J55+J56</f>
        <v>249</v>
      </c>
      <c r="K52" s="107">
        <f t="shared" ca="1" si="100"/>
        <v>1096</v>
      </c>
      <c r="L52" s="29">
        <f ca="1">L55+L56</f>
        <v>227</v>
      </c>
      <c r="M52" s="29">
        <f t="shared" ref="M52:N52" ca="1" si="101">M55+M56</f>
        <v>236</v>
      </c>
      <c r="N52" s="29">
        <f t="shared" ca="1" si="101"/>
        <v>196</v>
      </c>
      <c r="O52" s="31">
        <f t="shared" ref="O52:P52" ca="1" si="102">O55+O56</f>
        <v>217</v>
      </c>
      <c r="P52" s="107">
        <f t="shared" ca="1" si="102"/>
        <v>876</v>
      </c>
      <c r="Q52" s="29">
        <f t="shared" ref="Q52:R52" ca="1" si="103">Q55+Q56</f>
        <v>222</v>
      </c>
      <c r="R52" s="29">
        <f t="shared" ca="1" si="103"/>
        <v>228</v>
      </c>
      <c r="S52" s="29">
        <f t="shared" ref="S52:U52" ca="1" si="104">S55+S56</f>
        <v>220</v>
      </c>
      <c r="T52" s="130">
        <f t="shared" ca="1" si="104"/>
        <v>164</v>
      </c>
      <c r="U52" s="107">
        <f t="shared" ca="1" si="104"/>
        <v>834</v>
      </c>
      <c r="V52" s="147">
        <f t="shared" ref="V52:W52" ca="1" si="105">V55+V56</f>
        <v>251</v>
      </c>
      <c r="W52" s="147">
        <f t="shared" ca="1" si="105"/>
        <v>269</v>
      </c>
      <c r="X52" s="130">
        <f t="shared" ref="X52" ca="1" si="106">X55+X56</f>
        <v>239</v>
      </c>
    </row>
    <row r="53" spans="1:24" s="32" customFormat="1" ht="12.75">
      <c r="A53" s="33" t="s">
        <v>17</v>
      </c>
      <c r="B53" s="36">
        <f ca="1">+B52/B6</f>
        <v>0.23426573426573427</v>
      </c>
      <c r="C53" s="34">
        <f t="shared" ref="C53:P53" ca="1" si="107">+C52/C6</f>
        <v>0.24778761061946902</v>
      </c>
      <c r="D53" s="34">
        <f t="shared" ca="1" si="107"/>
        <v>0.25402504472271914</v>
      </c>
      <c r="E53" s="35">
        <f t="shared" ca="1" si="107"/>
        <v>0.25022182786157943</v>
      </c>
      <c r="F53" s="108">
        <f t="shared" ca="1" si="107"/>
        <v>0.24651471564505423</v>
      </c>
      <c r="G53" s="34">
        <f t="shared" ca="1" si="107"/>
        <v>0.2484134179510426</v>
      </c>
      <c r="H53" s="34">
        <f t="shared" ca="1" si="107"/>
        <v>0.26770929162833484</v>
      </c>
      <c r="I53" s="34">
        <f t="shared" ca="1" si="107"/>
        <v>0.2558983666061706</v>
      </c>
      <c r="J53" s="35">
        <f t="shared" ca="1" si="107"/>
        <v>0.22472924187725632</v>
      </c>
      <c r="K53" s="108">
        <f t="shared" ca="1" si="107"/>
        <v>0.24909090909090909</v>
      </c>
      <c r="L53" s="34">
        <f t="shared" ca="1" si="107"/>
        <v>0.21537001897533206</v>
      </c>
      <c r="M53" s="34">
        <f t="shared" ca="1" si="107"/>
        <v>0.22605363984674329</v>
      </c>
      <c r="N53" s="34">
        <f t="shared" ca="1" si="107"/>
        <v>0.19483101391650098</v>
      </c>
      <c r="O53" s="35">
        <f t="shared" ca="1" si="107"/>
        <v>0.21549155908639522</v>
      </c>
      <c r="P53" s="108">
        <f t="shared" ca="1" si="107"/>
        <v>0.21308684018486987</v>
      </c>
      <c r="Q53" s="34">
        <f t="shared" ref="Q53:R53" ca="1" si="108">+Q52/Q6</f>
        <v>0.22722620266120777</v>
      </c>
      <c r="R53" s="34">
        <f t="shared" ca="1" si="108"/>
        <v>0.25418060200668896</v>
      </c>
      <c r="S53" s="34">
        <f t="shared" ref="S53:U53" ca="1" si="109">+S52/S6</f>
        <v>0.25912838633686691</v>
      </c>
      <c r="T53" s="131">
        <f t="shared" ca="1" si="109"/>
        <v>0.19975639464068209</v>
      </c>
      <c r="U53" s="108">
        <f t="shared" ca="1" si="109"/>
        <v>0.23532731376975169</v>
      </c>
      <c r="V53" s="148">
        <f t="shared" ref="V53:W53" ca="1" si="110">+V52/V6</f>
        <v>0.3125778331257783</v>
      </c>
      <c r="W53" s="148">
        <f t="shared" ca="1" si="110"/>
        <v>0.33416149068322981</v>
      </c>
      <c r="X53" s="131">
        <f t="shared" ref="X53" ca="1" si="111">+X52/X6</f>
        <v>0.28934624697336564</v>
      </c>
    </row>
    <row r="54" spans="1:24" s="32" customFormat="1" ht="12.75">
      <c r="A54" s="65"/>
      <c r="B54" s="36"/>
      <c r="C54" s="38"/>
      <c r="D54" s="38"/>
      <c r="E54" s="39"/>
      <c r="F54" s="109"/>
      <c r="G54" s="38"/>
      <c r="H54" s="38"/>
      <c r="I54" s="38"/>
      <c r="J54" s="39"/>
      <c r="K54" s="109"/>
      <c r="L54" s="38"/>
      <c r="M54" s="38"/>
      <c r="N54" s="38"/>
      <c r="O54" s="39"/>
      <c r="P54" s="109"/>
      <c r="Q54" s="38"/>
      <c r="R54" s="38"/>
      <c r="S54" s="38"/>
      <c r="T54" s="132"/>
      <c r="U54" s="109"/>
      <c r="V54" s="53"/>
      <c r="W54" s="53"/>
      <c r="X54" s="132"/>
    </row>
    <row r="55" spans="1:24" s="32" customFormat="1" ht="12.75">
      <c r="A55" s="27" t="s">
        <v>29</v>
      </c>
      <c r="B55" s="67">
        <v>186</v>
      </c>
      <c r="C55" s="66">
        <v>198</v>
      </c>
      <c r="D55" s="66">
        <v>201</v>
      </c>
      <c r="E55" s="68">
        <v>199</v>
      </c>
      <c r="F55" s="113">
        <f ca="1">SUM(B55:E55)</f>
        <v>784</v>
      </c>
      <c r="G55" s="66">
        <v>199</v>
      </c>
      <c r="H55" s="66">
        <v>211</v>
      </c>
      <c r="I55" s="66">
        <v>191</v>
      </c>
      <c r="J55" s="68">
        <v>161</v>
      </c>
      <c r="K55" s="113">
        <f ca="1">SUM(G55:J55)</f>
        <v>762</v>
      </c>
      <c r="L55" s="66">
        <v>148</v>
      </c>
      <c r="M55" s="66">
        <v>160</v>
      </c>
      <c r="N55" s="66">
        <v>137</v>
      </c>
      <c r="O55" s="68">
        <v>152</v>
      </c>
      <c r="P55" s="113">
        <f ca="1">SUM(L55:O55)</f>
        <v>597</v>
      </c>
      <c r="Q55" s="66">
        <v>142</v>
      </c>
      <c r="R55" s="66">
        <v>155</v>
      </c>
      <c r="S55" s="66">
        <v>156</v>
      </c>
      <c r="T55" s="138">
        <v>109</v>
      </c>
      <c r="U55" s="113">
        <f ca="1">SUM(Q55:T55)</f>
        <v>562</v>
      </c>
      <c r="V55" s="153">
        <v>187</v>
      </c>
      <c r="W55" s="153">
        <v>210</v>
      </c>
      <c r="X55" s="138">
        <v>189</v>
      </c>
    </row>
    <row r="56" spans="1:24" s="32" customFormat="1" ht="12.75">
      <c r="A56" s="69" t="s">
        <v>43</v>
      </c>
      <c r="B56" s="71">
        <v>82</v>
      </c>
      <c r="C56" s="70">
        <v>82</v>
      </c>
      <c r="D56" s="100">
        <v>83</v>
      </c>
      <c r="E56" s="72">
        <v>83</v>
      </c>
      <c r="F56" s="114">
        <f ca="1">SUM(B56:E56)</f>
        <v>330</v>
      </c>
      <c r="G56" s="100">
        <v>75</v>
      </c>
      <c r="H56" s="100">
        <v>80</v>
      </c>
      <c r="I56" s="100">
        <v>91</v>
      </c>
      <c r="J56" s="72">
        <v>88</v>
      </c>
      <c r="K56" s="114">
        <f ca="1">SUM(G56:J56)</f>
        <v>334</v>
      </c>
      <c r="L56" s="100">
        <v>79</v>
      </c>
      <c r="M56" s="100">
        <v>76</v>
      </c>
      <c r="N56" s="100">
        <v>59</v>
      </c>
      <c r="O56" s="72">
        <v>65</v>
      </c>
      <c r="P56" s="114">
        <f ca="1">SUM(L56:O56)</f>
        <v>279</v>
      </c>
      <c r="Q56" s="100">
        <v>80</v>
      </c>
      <c r="R56" s="100">
        <v>73</v>
      </c>
      <c r="S56" s="100">
        <v>64</v>
      </c>
      <c r="T56" s="139">
        <v>55</v>
      </c>
      <c r="U56" s="114">
        <f ca="1">SUM(Q56:T56)</f>
        <v>272</v>
      </c>
      <c r="V56" s="154">
        <v>64</v>
      </c>
      <c r="W56" s="154">
        <v>59</v>
      </c>
      <c r="X56" s="139">
        <v>50</v>
      </c>
    </row>
    <row r="57" spans="1:24">
      <c r="A57" s="1"/>
    </row>
    <row r="58" spans="1:24">
      <c r="G58" s="145"/>
      <c r="V58" s="10" t="s">
        <v>75</v>
      </c>
    </row>
    <row r="59" spans="1:24">
      <c r="G59" s="145"/>
    </row>
    <row r="60" spans="1:24">
      <c r="G60" s="145"/>
    </row>
    <row r="61" spans="1:24">
      <c r="G61" s="145"/>
    </row>
  </sheetData>
  <pageMargins left="0.23622047244094491" right="0.23622047244094491" top="0.74803149606299213" bottom="0.74803149606299213" header="0.31496062992125984" footer="0.31496062992125984"/>
  <pageSetup paperSize="9" scale="60" orientation="landscape" r:id="rId1"/>
  <headerFooter>
    <oddHeader>&amp;CPartner Communications Company Ltd.</oddHeader>
    <oddFooter>&amp;A</oddFooter>
  </headerFooter>
  <ignoredErrors>
    <ignoredError sqref="F6 F16:F18 F22:F27 F35:F36 F45 F47 F55:F56 F40 F8:F12" formulaRange="1"/>
    <ignoredError sqref="F46" formula="1" formulaRange="1"/>
    <ignoredError sqref="K46 P46"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18"/>
  <sheetViews>
    <sheetView showGridLines="0" zoomScale="115" zoomScaleNormal="115" zoomScaleSheetLayoutView="85" workbookViewId="0">
      <pane xSplit="1" ySplit="4" topLeftCell="K5" activePane="bottomRight" state="frozen"/>
      <selection activeCell="O5" sqref="O5"/>
      <selection pane="topRight" activeCell="O5" sqref="O5"/>
      <selection pane="bottomLeft" activeCell="O5" sqref="O5"/>
      <selection pane="bottomRight"/>
    </sheetView>
  </sheetViews>
  <sheetFormatPr defaultColWidth="9.125" defaultRowHeight="14.25"/>
  <cols>
    <col min="1" max="1" width="36.625" style="10" bestFit="1" customWidth="1"/>
    <col min="2" max="16384" width="9.125" style="10"/>
  </cols>
  <sheetData>
    <row r="1" spans="1:22" ht="30.95" customHeight="1">
      <c r="A1" s="99"/>
    </row>
    <row r="2" spans="1:22" ht="36" customHeight="1">
      <c r="A2" s="11"/>
    </row>
    <row r="3" spans="1:22" ht="15">
      <c r="A3" s="12"/>
      <c r="B3" s="13" t="s">
        <v>0</v>
      </c>
      <c r="C3" s="13" t="s">
        <v>1</v>
      </c>
      <c r="D3" s="13" t="s">
        <v>2</v>
      </c>
      <c r="E3" s="16" t="s">
        <v>3</v>
      </c>
      <c r="F3" s="14" t="s">
        <v>4</v>
      </c>
      <c r="G3" s="13" t="s">
        <v>0</v>
      </c>
      <c r="H3" s="13" t="s">
        <v>1</v>
      </c>
      <c r="I3" s="13" t="s">
        <v>2</v>
      </c>
      <c r="J3" s="16" t="s">
        <v>3</v>
      </c>
      <c r="K3" s="14" t="s">
        <v>4</v>
      </c>
      <c r="L3" s="13" t="s">
        <v>0</v>
      </c>
      <c r="M3" s="13" t="s">
        <v>1</v>
      </c>
      <c r="N3" s="13" t="s">
        <v>2</v>
      </c>
      <c r="O3" s="16" t="s">
        <v>3</v>
      </c>
      <c r="P3" s="14" t="s">
        <v>4</v>
      </c>
      <c r="Q3" s="13" t="s">
        <v>0</v>
      </c>
      <c r="R3" s="13" t="s">
        <v>1</v>
      </c>
      <c r="S3" s="16" t="s">
        <v>2</v>
      </c>
    </row>
    <row r="4" spans="1:22" ht="15.75" thickBot="1">
      <c r="A4" s="96" t="s">
        <v>22</v>
      </c>
      <c r="B4" s="83">
        <v>2014</v>
      </c>
      <c r="C4" s="83">
        <v>2014</v>
      </c>
      <c r="D4" s="83">
        <v>2014</v>
      </c>
      <c r="E4" s="93">
        <v>2014</v>
      </c>
      <c r="F4" s="84">
        <v>2014</v>
      </c>
      <c r="G4" s="83">
        <v>2015</v>
      </c>
      <c r="H4" s="83">
        <v>2015</v>
      </c>
      <c r="I4" s="83">
        <v>2015</v>
      </c>
      <c r="J4" s="93">
        <v>2015</v>
      </c>
      <c r="K4" s="84">
        <v>2015</v>
      </c>
      <c r="L4" s="83">
        <v>2016</v>
      </c>
      <c r="M4" s="83">
        <v>2016</v>
      </c>
      <c r="N4" s="83">
        <v>2016</v>
      </c>
      <c r="O4" s="93">
        <v>2016</v>
      </c>
      <c r="P4" s="84">
        <v>2016</v>
      </c>
      <c r="Q4" s="83" t="s">
        <v>71</v>
      </c>
      <c r="R4" s="83" t="s">
        <v>71</v>
      </c>
      <c r="S4" s="93">
        <v>2017</v>
      </c>
    </row>
    <row r="5" spans="1:22" s="23" customFormat="1" ht="12.75">
      <c r="A5" s="22"/>
      <c r="B5" s="24"/>
      <c r="C5" s="86"/>
      <c r="D5" s="24"/>
      <c r="E5" s="103"/>
      <c r="F5" s="85"/>
      <c r="G5" s="86"/>
      <c r="H5" s="86"/>
      <c r="I5" s="86"/>
      <c r="J5" s="103"/>
      <c r="K5" s="85"/>
      <c r="L5" s="86"/>
      <c r="M5" s="86"/>
      <c r="N5" s="86"/>
      <c r="O5" s="103"/>
      <c r="P5" s="85"/>
      <c r="Q5" s="86"/>
      <c r="R5" s="86"/>
      <c r="S5" s="103"/>
    </row>
    <row r="6" spans="1:22" s="32" customFormat="1" ht="12.75">
      <c r="A6" s="65" t="s">
        <v>73</v>
      </c>
      <c r="B6" s="75">
        <v>259</v>
      </c>
      <c r="C6" s="75">
        <v>289</v>
      </c>
      <c r="D6" s="75">
        <v>242</v>
      </c>
      <c r="E6" s="90">
        <v>161</v>
      </c>
      <c r="F6" s="28">
        <f ca="1">SUM(B6:E6)</f>
        <v>951</v>
      </c>
      <c r="G6" s="75">
        <v>149</v>
      </c>
      <c r="H6" s="75">
        <v>135</v>
      </c>
      <c r="I6" s="75">
        <v>353</v>
      </c>
      <c r="J6" s="90">
        <v>285</v>
      </c>
      <c r="K6" s="28">
        <f ca="1">SUM(G6:J6)</f>
        <v>922</v>
      </c>
      <c r="L6" s="75">
        <v>162</v>
      </c>
      <c r="M6" s="75">
        <v>217</v>
      </c>
      <c r="N6" s="75">
        <v>253</v>
      </c>
      <c r="O6" s="140">
        <v>313</v>
      </c>
      <c r="P6" s="28">
        <f ca="1">SUM(L6:O6)</f>
        <v>945</v>
      </c>
      <c r="Q6" s="155">
        <v>207</v>
      </c>
      <c r="R6" s="155">
        <v>284</v>
      </c>
      <c r="S6" s="140">
        <v>306</v>
      </c>
      <c r="V6" s="159"/>
    </row>
    <row r="7" spans="1:22" s="32" customFormat="1" ht="12.75">
      <c r="A7" s="87"/>
      <c r="B7" s="75"/>
      <c r="C7" s="75"/>
      <c r="D7" s="75"/>
      <c r="E7" s="90"/>
      <c r="F7" s="28"/>
      <c r="G7" s="75"/>
      <c r="H7" s="75"/>
      <c r="I7" s="75"/>
      <c r="J7" s="90"/>
      <c r="K7" s="28"/>
      <c r="L7" s="75"/>
      <c r="M7" s="75"/>
      <c r="N7" s="75"/>
      <c r="O7" s="140"/>
      <c r="P7" s="28"/>
      <c r="Q7" s="155"/>
      <c r="R7" s="155"/>
      <c r="S7" s="140"/>
    </row>
    <row r="8" spans="1:22" s="32" customFormat="1" ht="12.75">
      <c r="A8" s="65" t="s">
        <v>52</v>
      </c>
      <c r="B8" s="75">
        <v>114</v>
      </c>
      <c r="C8" s="75">
        <v>99</v>
      </c>
      <c r="D8" s="75">
        <v>129</v>
      </c>
      <c r="E8" s="90">
        <v>90</v>
      </c>
      <c r="F8" s="28">
        <f ca="1">SUM(B8:E8)</f>
        <v>432</v>
      </c>
      <c r="G8" s="75">
        <v>128</v>
      </c>
      <c r="H8" s="75">
        <v>111</v>
      </c>
      <c r="I8" s="75">
        <v>64</v>
      </c>
      <c r="J8" s="90">
        <v>56</v>
      </c>
      <c r="K8" s="28">
        <f ca="1">SUM(G8:J8)</f>
        <v>359</v>
      </c>
      <c r="L8" s="75">
        <v>48</v>
      </c>
      <c r="M8" s="75">
        <v>57</v>
      </c>
      <c r="N8" s="75">
        <v>44</v>
      </c>
      <c r="O8" s="140">
        <v>47</v>
      </c>
      <c r="P8" s="28">
        <f ca="1">SUM(L8:O8)</f>
        <v>196</v>
      </c>
      <c r="Q8" s="155">
        <v>82</v>
      </c>
      <c r="R8" s="155">
        <v>76</v>
      </c>
      <c r="S8" s="140">
        <v>105</v>
      </c>
    </row>
    <row r="9" spans="1:22" s="32" customFormat="1" ht="12.75">
      <c r="A9" s="65"/>
      <c r="B9" s="75"/>
      <c r="C9" s="75"/>
      <c r="D9" s="75"/>
      <c r="E9" s="90"/>
      <c r="F9" s="28"/>
      <c r="G9" s="75"/>
      <c r="H9" s="75"/>
      <c r="I9" s="75"/>
      <c r="J9" s="90"/>
      <c r="K9" s="28"/>
      <c r="L9" s="75"/>
      <c r="M9" s="75"/>
      <c r="N9" s="75"/>
      <c r="O9" s="140"/>
      <c r="P9" s="28"/>
      <c r="Q9" s="155"/>
      <c r="R9" s="155"/>
      <c r="S9" s="140"/>
    </row>
    <row r="10" spans="1:22" s="32" customFormat="1" ht="12.75">
      <c r="A10" s="65" t="s">
        <v>55</v>
      </c>
      <c r="B10" s="75">
        <v>78</v>
      </c>
      <c r="C10" s="75">
        <v>93</v>
      </c>
      <c r="D10" s="75">
        <v>118</v>
      </c>
      <c r="E10" s="90">
        <v>145</v>
      </c>
      <c r="F10" s="28">
        <f ca="1">SUM(B10:E10)</f>
        <v>434</v>
      </c>
      <c r="G10" s="75">
        <v>50</v>
      </c>
      <c r="H10" s="75">
        <v>84</v>
      </c>
      <c r="I10" s="75">
        <v>51</v>
      </c>
      <c r="J10" s="90">
        <v>86</v>
      </c>
      <c r="K10" s="28">
        <f ca="1">SUM(G10:J10)</f>
        <v>271</v>
      </c>
      <c r="L10" s="75">
        <v>34</v>
      </c>
      <c r="M10" s="75">
        <v>40</v>
      </c>
      <c r="N10" s="75">
        <v>44</v>
      </c>
      <c r="O10" s="140">
        <v>84</v>
      </c>
      <c r="P10" s="28">
        <f ca="1">SUM(L10:O10)</f>
        <v>202</v>
      </c>
      <c r="Q10" s="155">
        <v>58</v>
      </c>
      <c r="R10" s="155">
        <v>78</v>
      </c>
      <c r="S10" s="140">
        <v>107</v>
      </c>
    </row>
    <row r="11" spans="1:22" s="32" customFormat="1" ht="12.75">
      <c r="A11" s="87"/>
      <c r="B11" s="75"/>
      <c r="C11" s="75"/>
      <c r="D11" s="75"/>
      <c r="E11" s="90"/>
      <c r="F11" s="28"/>
      <c r="G11" s="75"/>
      <c r="H11" s="75"/>
      <c r="I11" s="75"/>
      <c r="J11" s="90"/>
      <c r="K11" s="28"/>
      <c r="L11" s="75"/>
      <c r="M11" s="75"/>
      <c r="N11" s="75"/>
      <c r="O11" s="140"/>
      <c r="P11" s="28"/>
      <c r="Q11" s="155"/>
      <c r="R11" s="155"/>
      <c r="S11" s="140"/>
    </row>
    <row r="12" spans="1:22" s="32" customFormat="1" ht="12.75">
      <c r="A12" s="65" t="s">
        <v>64</v>
      </c>
      <c r="B12" s="75">
        <v>145</v>
      </c>
      <c r="C12" s="75">
        <v>192</v>
      </c>
      <c r="D12" s="75">
        <v>112</v>
      </c>
      <c r="E12" s="90">
        <v>71</v>
      </c>
      <c r="F12" s="28">
        <f ca="1">SUM(B12:E12)</f>
        <v>520</v>
      </c>
      <c r="G12" s="75">
        <v>21</v>
      </c>
      <c r="H12" s="75">
        <v>24</v>
      </c>
      <c r="I12" s="75">
        <v>291</v>
      </c>
      <c r="J12" s="90">
        <v>230</v>
      </c>
      <c r="K12" s="28">
        <f ca="1">SUM(G12:J12)</f>
        <v>566</v>
      </c>
      <c r="L12" s="75">
        <v>114</v>
      </c>
      <c r="M12" s="75">
        <v>160</v>
      </c>
      <c r="N12" s="75">
        <v>215</v>
      </c>
      <c r="O12" s="140">
        <v>269</v>
      </c>
      <c r="P12" s="28">
        <f ca="1">SUM(L12:O12)</f>
        <v>758</v>
      </c>
      <c r="Q12" s="155">
        <v>126</v>
      </c>
      <c r="R12" s="155">
        <v>208</v>
      </c>
      <c r="S12" s="140">
        <v>202</v>
      </c>
    </row>
    <row r="13" spans="1:22" s="32" customFormat="1" ht="12.75">
      <c r="A13" s="87"/>
      <c r="B13" s="75"/>
      <c r="C13" s="75"/>
      <c r="D13" s="75"/>
      <c r="E13" s="90"/>
      <c r="F13" s="28"/>
      <c r="G13" s="75"/>
      <c r="H13" s="75"/>
      <c r="I13" s="75"/>
      <c r="J13" s="90"/>
      <c r="K13" s="28"/>
      <c r="L13" s="75"/>
      <c r="M13" s="75"/>
      <c r="N13" s="75"/>
      <c r="O13" s="140"/>
      <c r="P13" s="28"/>
      <c r="Q13" s="155"/>
      <c r="R13" s="155"/>
      <c r="S13" s="140"/>
    </row>
    <row r="14" spans="1:22" s="32" customFormat="1" ht="12.75">
      <c r="A14" s="65" t="s">
        <v>65</v>
      </c>
      <c r="B14" s="75">
        <v>139</v>
      </c>
      <c r="C14" s="75">
        <v>123</v>
      </c>
      <c r="D14" s="75">
        <v>106</v>
      </c>
      <c r="E14" s="90">
        <v>21</v>
      </c>
      <c r="F14" s="28">
        <f ca="1">SUM(B14:E14)</f>
        <v>389</v>
      </c>
      <c r="G14" s="75">
        <v>8</v>
      </c>
      <c r="H14" s="75">
        <v>-28</v>
      </c>
      <c r="I14" s="75">
        <v>277</v>
      </c>
      <c r="J14" s="90">
        <v>172</v>
      </c>
      <c r="K14" s="28">
        <f ca="1">SUM(G14:J14)</f>
        <v>429</v>
      </c>
      <c r="L14" s="75">
        <v>89</v>
      </c>
      <c r="M14" s="75">
        <v>119</v>
      </c>
      <c r="N14" s="75">
        <v>201</v>
      </c>
      <c r="O14" s="140">
        <v>241</v>
      </c>
      <c r="P14" s="28">
        <f ca="1">SUM(L14:O14)</f>
        <v>650</v>
      </c>
      <c r="Q14" s="155">
        <v>109</v>
      </c>
      <c r="R14" s="155">
        <v>150</v>
      </c>
      <c r="S14" s="140">
        <v>192</v>
      </c>
    </row>
    <row r="15" spans="1:22" s="32" customFormat="1" ht="12.75">
      <c r="A15" s="87"/>
      <c r="B15" s="75"/>
      <c r="C15" s="75"/>
      <c r="D15" s="75"/>
      <c r="E15" s="90"/>
      <c r="F15" s="28"/>
      <c r="G15" s="75"/>
      <c r="H15" s="75"/>
      <c r="I15" s="75"/>
      <c r="J15" s="90"/>
      <c r="K15" s="28"/>
      <c r="L15" s="75"/>
      <c r="M15" s="75"/>
      <c r="N15" s="75"/>
      <c r="O15" s="140"/>
      <c r="P15" s="28"/>
      <c r="Q15" s="155"/>
      <c r="R15" s="155"/>
      <c r="S15" s="140"/>
    </row>
    <row r="16" spans="1:22" s="32" customFormat="1" ht="12.75">
      <c r="A16" s="95" t="s">
        <v>5</v>
      </c>
      <c r="B16" s="88">
        <v>2849</v>
      </c>
      <c r="C16" s="88">
        <v>2735</v>
      </c>
      <c r="D16" s="88">
        <v>2637</v>
      </c>
      <c r="E16" s="94">
        <v>2612</v>
      </c>
      <c r="F16" s="89">
        <f ca="1">E16</f>
        <v>2612</v>
      </c>
      <c r="G16" s="88">
        <v>2581</v>
      </c>
      <c r="H16" s="88">
        <v>2626</v>
      </c>
      <c r="I16" s="88">
        <v>2355</v>
      </c>
      <c r="J16" s="94">
        <v>2175</v>
      </c>
      <c r="K16" s="89">
        <f ca="1">J16</f>
        <v>2175</v>
      </c>
      <c r="L16" s="88">
        <v>2079</v>
      </c>
      <c r="M16" s="88">
        <v>1964</v>
      </c>
      <c r="N16" s="88">
        <v>1768</v>
      </c>
      <c r="O16" s="141">
        <v>1526</v>
      </c>
      <c r="P16" s="89">
        <f ca="1">O16</f>
        <v>1526</v>
      </c>
      <c r="Q16" s="156">
        <v>1415</v>
      </c>
      <c r="R16" s="156">
        <v>1081</v>
      </c>
      <c r="S16" s="141">
        <v>887</v>
      </c>
    </row>
    <row r="18" spans="17:17">
      <c r="Q18" s="10" t="s">
        <v>75</v>
      </c>
    </row>
  </sheetData>
  <pageMargins left="0.23622047244094491" right="0.23622047244094491" top="0.74803149606299213" bottom="0.74803149606299213" header="0.31496062992125984" footer="0.31496062992125984"/>
  <pageSetup paperSize="9" scale="62" orientation="landscape" r:id="rId1"/>
  <headerFooter>
    <oddHeader>&amp;CPartner Communications Company Ltd.</oddHeader>
    <oddFoote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26"/>
  <sheetViews>
    <sheetView showGridLines="0" zoomScaleNormal="100" zoomScaleSheetLayoutView="85" workbookViewId="0">
      <pane xSplit="1" ySplit="4" topLeftCell="K5" activePane="bottomRight" state="frozen"/>
      <selection activeCell="O5" sqref="O5"/>
      <selection pane="topRight" activeCell="O5" sqref="O5"/>
      <selection pane="bottomLeft" activeCell="O5" sqref="O5"/>
      <selection pane="bottomRight" sqref="A1:A2"/>
    </sheetView>
  </sheetViews>
  <sheetFormatPr defaultColWidth="9.125" defaultRowHeight="14.25"/>
  <cols>
    <col min="1" max="1" width="34.75" style="10" bestFit="1" customWidth="1"/>
    <col min="2" max="12" width="8.625" style="10" customWidth="1"/>
    <col min="13" max="13" width="8.625" style="129" customWidth="1"/>
    <col min="14" max="19" width="8.625" style="10" customWidth="1"/>
    <col min="20" max="16384" width="9.125" style="10"/>
  </cols>
  <sheetData>
    <row r="1" spans="1:19" ht="30.95" customHeight="1">
      <c r="A1" s="161"/>
    </row>
    <row r="2" spans="1:19" ht="36" customHeight="1">
      <c r="A2" s="162"/>
    </row>
    <row r="3" spans="1:19" ht="15">
      <c r="A3" s="12"/>
      <c r="B3" s="13" t="s">
        <v>0</v>
      </c>
      <c r="C3" s="13" t="s">
        <v>1</v>
      </c>
      <c r="D3" s="13" t="s">
        <v>2</v>
      </c>
      <c r="E3" s="16" t="s">
        <v>3</v>
      </c>
      <c r="F3" s="14" t="s">
        <v>4</v>
      </c>
      <c r="G3" s="13" t="s">
        <v>0</v>
      </c>
      <c r="H3" s="13" t="s">
        <v>1</v>
      </c>
      <c r="I3" s="13" t="s">
        <v>2</v>
      </c>
      <c r="J3" s="16" t="s">
        <v>3</v>
      </c>
      <c r="K3" s="14" t="s">
        <v>4</v>
      </c>
      <c r="L3" s="13" t="s">
        <v>0</v>
      </c>
      <c r="M3" s="13" t="s">
        <v>1</v>
      </c>
      <c r="N3" s="13" t="s">
        <v>2</v>
      </c>
      <c r="O3" s="16" t="s">
        <v>3</v>
      </c>
      <c r="P3" s="14" t="s">
        <v>4</v>
      </c>
      <c r="Q3" s="13" t="s">
        <v>0</v>
      </c>
      <c r="R3" s="13" t="s">
        <v>1</v>
      </c>
      <c r="S3" s="16" t="s">
        <v>2</v>
      </c>
    </row>
    <row r="4" spans="1:19" ht="15">
      <c r="A4" s="74"/>
      <c r="B4" s="18">
        <v>2014</v>
      </c>
      <c r="C4" s="18">
        <v>2014</v>
      </c>
      <c r="D4" s="18">
        <v>2014</v>
      </c>
      <c r="E4" s="21">
        <v>2014</v>
      </c>
      <c r="F4" s="19">
        <v>2014</v>
      </c>
      <c r="G4" s="18">
        <v>2015</v>
      </c>
      <c r="H4" s="18">
        <v>2015</v>
      </c>
      <c r="I4" s="18">
        <v>2015</v>
      </c>
      <c r="J4" s="21">
        <v>2015</v>
      </c>
      <c r="K4" s="19">
        <v>2015</v>
      </c>
      <c r="L4" s="18">
        <v>2016</v>
      </c>
      <c r="M4" s="18">
        <v>2016</v>
      </c>
      <c r="N4" s="18">
        <v>2016</v>
      </c>
      <c r="O4" s="21">
        <v>2016</v>
      </c>
      <c r="P4" s="19">
        <v>2016</v>
      </c>
      <c r="Q4" s="18">
        <v>2017</v>
      </c>
      <c r="R4" s="18">
        <v>2017</v>
      </c>
      <c r="S4" s="21">
        <v>2017</v>
      </c>
    </row>
    <row r="5" spans="1:19" s="23" customFormat="1" ht="12.75">
      <c r="A5" s="22"/>
      <c r="B5" s="24"/>
      <c r="C5" s="24"/>
      <c r="D5" s="24"/>
      <c r="E5" s="25"/>
      <c r="F5" s="62"/>
      <c r="G5" s="24"/>
      <c r="H5" s="24"/>
      <c r="I5" s="24"/>
      <c r="J5" s="25"/>
      <c r="K5" s="62"/>
      <c r="L5" s="24"/>
      <c r="M5" s="24"/>
      <c r="N5" s="24"/>
      <c r="O5" s="25"/>
      <c r="P5" s="62"/>
      <c r="Q5" s="24"/>
      <c r="R5" s="24"/>
      <c r="S5" s="25"/>
    </row>
    <row r="6" spans="1:19" s="32" customFormat="1" ht="12.75">
      <c r="A6" s="65" t="s">
        <v>30</v>
      </c>
      <c r="B6" s="75">
        <v>77</v>
      </c>
      <c r="C6" s="75">
        <v>76</v>
      </c>
      <c r="D6" s="75">
        <v>76</v>
      </c>
      <c r="E6" s="90">
        <v>71</v>
      </c>
      <c r="F6" s="28">
        <f ca="1">AVERAGE(B6:E6)</f>
        <v>75</v>
      </c>
      <c r="G6" s="75">
        <v>69</v>
      </c>
      <c r="H6" s="75">
        <v>70</v>
      </c>
      <c r="I6" s="75">
        <v>71</v>
      </c>
      <c r="J6" s="90">
        <v>67</v>
      </c>
      <c r="K6" s="28">
        <f ca="1">AVERAGE(G6:J6)</f>
        <v>69.25</v>
      </c>
      <c r="L6" s="75">
        <v>67</v>
      </c>
      <c r="M6" s="75">
        <v>65</v>
      </c>
      <c r="N6" s="75">
        <v>66</v>
      </c>
      <c r="O6" s="140">
        <v>62</v>
      </c>
      <c r="P6" s="28">
        <f ca="1">AVERAGE(L6:O6)</f>
        <v>65</v>
      </c>
      <c r="Q6" s="155">
        <v>61</v>
      </c>
      <c r="R6" s="155">
        <v>62</v>
      </c>
      <c r="S6" s="140">
        <v>64</v>
      </c>
    </row>
    <row r="7" spans="1:19" s="32" customFormat="1" ht="12.75">
      <c r="A7" s="65" t="s">
        <v>31</v>
      </c>
      <c r="B7" s="123">
        <v>0.11600000000000001</v>
      </c>
      <c r="C7" s="123">
        <v>0.114</v>
      </c>
      <c r="D7" s="123">
        <v>0.12</v>
      </c>
      <c r="E7" s="91">
        <v>0.115</v>
      </c>
      <c r="F7" s="76">
        <f ca="1">SUM(B7:E7)</f>
        <v>0.46499999999999997</v>
      </c>
      <c r="G7" s="123">
        <v>0.127</v>
      </c>
      <c r="H7" s="123">
        <v>0.109</v>
      </c>
      <c r="I7" s="123">
        <v>0.108</v>
      </c>
      <c r="J7" s="91">
        <v>0.111</v>
      </c>
      <c r="K7" s="76">
        <f ca="1">SUM(G7:J7)</f>
        <v>0.45499999999999996</v>
      </c>
      <c r="L7" s="123">
        <v>0.112</v>
      </c>
      <c r="M7" s="123">
        <v>9.8000000000000004E-2</v>
      </c>
      <c r="N7" s="123">
        <v>9.7000000000000003E-2</v>
      </c>
      <c r="O7" s="142">
        <v>9.4E-2</v>
      </c>
      <c r="P7" s="76">
        <f ca="1">SUM(L7:O7)</f>
        <v>0.40100000000000002</v>
      </c>
      <c r="Q7" s="157">
        <v>9.8000000000000004E-2</v>
      </c>
      <c r="R7" s="157">
        <v>0.09</v>
      </c>
      <c r="S7" s="142">
        <v>9.2999999999999999E-2</v>
      </c>
    </row>
    <row r="8" spans="1:19" s="23" customFormat="1" ht="12.75">
      <c r="A8" s="22"/>
      <c r="B8" s="38"/>
      <c r="C8" s="38"/>
      <c r="D8" s="38"/>
      <c r="E8" s="39"/>
      <c r="F8" s="77"/>
      <c r="G8" s="38"/>
      <c r="H8" s="38"/>
      <c r="I8" s="38"/>
      <c r="J8" s="39"/>
      <c r="K8" s="77"/>
      <c r="L8" s="38"/>
      <c r="M8" s="38"/>
      <c r="N8" s="38"/>
      <c r="O8" s="132"/>
      <c r="P8" s="77"/>
      <c r="Q8" s="53"/>
      <c r="R8" s="53"/>
      <c r="S8" s="132"/>
    </row>
    <row r="9" spans="1:19" s="23" customFormat="1" ht="12.75">
      <c r="A9" s="65" t="s">
        <v>21</v>
      </c>
      <c r="B9" s="75">
        <v>2936</v>
      </c>
      <c r="C9" s="75">
        <v>2914</v>
      </c>
      <c r="D9" s="75">
        <v>2894</v>
      </c>
      <c r="E9" s="90">
        <v>2837</v>
      </c>
      <c r="F9" s="28">
        <f ca="1">E9</f>
        <v>2837</v>
      </c>
      <c r="G9" s="75">
        <v>2774</v>
      </c>
      <c r="H9" s="75">
        <v>2747</v>
      </c>
      <c r="I9" s="75">
        <v>2739</v>
      </c>
      <c r="J9" s="90">
        <v>2718</v>
      </c>
      <c r="K9" s="28">
        <f ca="1">J9</f>
        <v>2718</v>
      </c>
      <c r="L9" s="75">
        <v>2692</v>
      </c>
      <c r="M9" s="75">
        <v>2700</v>
      </c>
      <c r="N9" s="75">
        <v>2693</v>
      </c>
      <c r="O9" s="140">
        <v>2686</v>
      </c>
      <c r="P9" s="28">
        <f ca="1">O9</f>
        <v>2686</v>
      </c>
      <c r="Q9" s="155">
        <v>2658</v>
      </c>
      <c r="R9" s="155">
        <v>2662</v>
      </c>
      <c r="S9" s="140">
        <v>2677</v>
      </c>
    </row>
    <row r="10" spans="1:19" ht="15">
      <c r="A10" s="17"/>
      <c r="B10" s="79"/>
      <c r="C10" s="79"/>
      <c r="D10" s="79"/>
      <c r="E10" s="92"/>
      <c r="F10" s="78"/>
      <c r="G10" s="79"/>
      <c r="H10" s="79"/>
      <c r="I10" s="79"/>
      <c r="J10" s="92"/>
      <c r="K10" s="78"/>
      <c r="L10" s="79"/>
      <c r="M10" s="79"/>
      <c r="N10" s="79"/>
      <c r="O10" s="92"/>
      <c r="P10" s="78"/>
      <c r="Q10" s="79"/>
      <c r="R10" s="158"/>
      <c r="S10" s="146"/>
    </row>
    <row r="12" spans="1:19">
      <c r="A12" s="80"/>
    </row>
    <row r="20" spans="1:1">
      <c r="A20" s="81"/>
    </row>
    <row r="21" spans="1:1">
      <c r="A21" s="82"/>
    </row>
    <row r="22" spans="1:1">
      <c r="A22" s="82"/>
    </row>
    <row r="23" spans="1:1">
      <c r="A23" s="82"/>
    </row>
    <row r="24" spans="1:1">
      <c r="A24" s="82"/>
    </row>
    <row r="25" spans="1:1">
      <c r="A25" s="82"/>
    </row>
    <row r="26" spans="1:1">
      <c r="A26" s="82"/>
    </row>
  </sheetData>
  <mergeCells count="1">
    <mergeCell ref="A1:A2"/>
  </mergeCells>
  <pageMargins left="0.23622047244094491" right="0.23622047244094491" top="0.74803149606299213" bottom="0.74803149606299213" header="0.31496062992125984" footer="0.31496062992125984"/>
  <pageSetup paperSize="9" scale="66" orientation="landscape" r:id="rId1"/>
  <headerFooter>
    <oddHeader>&amp;CPartner Communications Company Ltd.</oddHeader>
    <oddFoote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showGridLines="0" zoomScaleNormal="100" zoomScaleSheetLayoutView="70" workbookViewId="0">
      <pane xSplit="1" ySplit="4" topLeftCell="B5" activePane="bottomRight" state="frozen"/>
      <selection activeCell="O5" sqref="O5"/>
      <selection pane="topRight" activeCell="O5" sqref="O5"/>
      <selection pane="bottomLeft" activeCell="O5" sqref="O5"/>
      <selection pane="bottomRight" sqref="A1:A2"/>
    </sheetView>
  </sheetViews>
  <sheetFormatPr defaultColWidth="9.125" defaultRowHeight="14.25"/>
  <cols>
    <col min="1" max="1" width="45.75" style="10" customWidth="1"/>
    <col min="2" max="2" width="169.375" style="10" customWidth="1"/>
    <col min="3" max="14" width="8.625" style="10" customWidth="1"/>
    <col min="15" max="16384" width="9.125" style="10"/>
  </cols>
  <sheetData>
    <row r="1" spans="1:2" ht="30.95" customHeight="1">
      <c r="A1" s="161"/>
    </row>
    <row r="2" spans="1:2" ht="36" customHeight="1">
      <c r="A2" s="163"/>
    </row>
    <row r="3" spans="1:2">
      <c r="A3" s="129"/>
    </row>
    <row r="5" spans="1:2" s="32" customFormat="1" ht="26.25">
      <c r="A5" s="97" t="s">
        <v>23</v>
      </c>
    </row>
    <row r="6" spans="1:2" s="23" customFormat="1">
      <c r="A6" s="10"/>
    </row>
    <row r="7" spans="1:2" s="23" customFormat="1" ht="63.75">
      <c r="A7" s="127" t="s">
        <v>27</v>
      </c>
      <c r="B7" s="143" t="s">
        <v>70</v>
      </c>
    </row>
    <row r="8" spans="1:2">
      <c r="A8" s="98"/>
      <c r="B8" s="52"/>
    </row>
    <row r="9" spans="1:2" ht="25.5">
      <c r="A9" s="127" t="s">
        <v>66</v>
      </c>
      <c r="B9" s="143" t="s">
        <v>68</v>
      </c>
    </row>
    <row r="10" spans="1:2">
      <c r="A10" s="127"/>
      <c r="B10" s="52"/>
    </row>
    <row r="11" spans="1:2" ht="25.5">
      <c r="A11" s="127" t="s">
        <v>67</v>
      </c>
      <c r="B11" s="143" t="s">
        <v>69</v>
      </c>
    </row>
    <row r="12" spans="1:2">
      <c r="A12" s="98"/>
      <c r="B12" s="52"/>
    </row>
    <row r="13" spans="1:2">
      <c r="A13" s="127" t="s">
        <v>52</v>
      </c>
      <c r="B13" s="52" t="s">
        <v>60</v>
      </c>
    </row>
    <row r="14" spans="1:2">
      <c r="A14" s="98"/>
      <c r="B14" s="52"/>
    </row>
    <row r="15" spans="1:2">
      <c r="A15" s="127" t="s">
        <v>55</v>
      </c>
      <c r="B15" s="52" t="s">
        <v>61</v>
      </c>
    </row>
    <row r="16" spans="1:2">
      <c r="A16" s="98"/>
      <c r="B16" s="52"/>
    </row>
    <row r="17" spans="1:2">
      <c r="A17" s="127" t="s">
        <v>5</v>
      </c>
      <c r="B17" s="52" t="s">
        <v>63</v>
      </c>
    </row>
    <row r="18" spans="1:2">
      <c r="A18" s="98"/>
      <c r="B18" s="52"/>
    </row>
    <row r="19" spans="1:2">
      <c r="A19" s="127" t="s">
        <v>6</v>
      </c>
      <c r="B19" s="144" t="s">
        <v>53</v>
      </c>
    </row>
    <row r="20" spans="1:2">
      <c r="A20" s="98"/>
      <c r="B20" s="144"/>
    </row>
    <row r="21" spans="1:2">
      <c r="A21" s="164" t="s">
        <v>7</v>
      </c>
      <c r="B21" s="52" t="s">
        <v>8</v>
      </c>
    </row>
    <row r="22" spans="1:2" ht="25.5">
      <c r="A22" s="165"/>
      <c r="B22" s="144" t="s">
        <v>54</v>
      </c>
    </row>
    <row r="23" spans="1:2">
      <c r="A23" s="82"/>
    </row>
    <row r="24" spans="1:2">
      <c r="A24" s="82"/>
    </row>
  </sheetData>
  <mergeCells count="2">
    <mergeCell ref="A1:A2"/>
    <mergeCell ref="A21:A22"/>
  </mergeCells>
  <pageMargins left="0.23622047244094491" right="0.23622047244094491" top="0.74803149606299213" bottom="0.74803149606299213" header="0.31496062992125984" footer="0.31496062992125984"/>
  <pageSetup paperSize="9" scale="61" orientation="landscape" r:id="rId1"/>
  <headerFooter>
    <oddHeader>&amp;CPartner Communications Company Ltd.</oddHeader>
    <oddFoote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Index</vt:lpstr>
      <vt:lpstr>I-Income Statement</vt:lpstr>
      <vt:lpstr>II-CF and Debt</vt:lpstr>
      <vt:lpstr>III-Operational Parameters</vt:lpstr>
      <vt:lpstr>IV-Definitions</vt:lpstr>
      <vt:lpstr>'II-CF and Debt'!Print_Area</vt:lpstr>
      <vt:lpstr>'III-Operational Parameters'!Print_Area</vt:lpstr>
      <vt:lpstr>'I-Income Statement'!Print_Area</vt:lpstr>
      <vt:lpstr>Index!Print_Area</vt:lpstr>
      <vt:lpstr>'IV-Definitions'!Print_Area</vt:lpstr>
      <vt:lpstr>'III-Operational Parameters'!Print_Titles</vt:lpstr>
      <vt:lpstr>'IV-Definitions'!Print_Titles</vt:lpstr>
    </vt:vector>
  </TitlesOfParts>
  <Company>Partner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Partner Communications Company Ltd</dc:creator>
  <cp:lastModifiedBy>Max Yaskin</cp:lastModifiedBy>
  <cp:lastPrinted>2017-08-08T07:29:01Z</cp:lastPrinted>
  <dcterms:created xsi:type="dcterms:W3CDTF">2012-02-08T09:48:38Z</dcterms:created>
  <dcterms:modified xsi:type="dcterms:W3CDTF">2017-11-15T10:39:06Z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